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rojects\System Interface\ATS022\"/>
    </mc:Choice>
  </mc:AlternateContent>
  <bookViews>
    <workbookView xWindow="0" yWindow="4830" windowWidth="21540" windowHeight="4650" tabRatio="515"/>
  </bookViews>
  <sheets>
    <sheet name="Legend" sheetId="7" r:id="rId1"/>
    <sheet name="Revision History" sheetId="5" r:id="rId2"/>
    <sheet name="Map" sheetId="2" r:id="rId3"/>
    <sheet name="Tables" sheetId="3" r:id="rId4"/>
    <sheet name="Events traslation" sheetId="8" r:id="rId5"/>
  </sheets>
  <definedNames>
    <definedName name="_xlnm._FilterDatabase" localSheetId="2" hidden="1">Map!$H$1:$H$191</definedName>
  </definedNames>
  <calcPr calcId="152511"/>
</workbook>
</file>

<file path=xl/calcChain.xml><?xml version="1.0" encoding="utf-8"?>
<calcChain xmlns="http://schemas.openxmlformats.org/spreadsheetml/2006/main">
  <c r="A15" i="8" l="1"/>
  <c r="A7" i="8" l="1"/>
  <c r="A2" i="8" s="1"/>
  <c r="B15" i="8"/>
  <c r="D15" i="8" s="1"/>
  <c r="F15" i="8" s="1"/>
  <c r="I20" i="8" s="1"/>
  <c r="K134" i="2"/>
  <c r="J89" i="2"/>
  <c r="J90" i="2" s="1"/>
  <c r="K83" i="2"/>
  <c r="K82" i="2"/>
  <c r="K81" i="2"/>
  <c r="K80" i="2"/>
  <c r="K79" i="2"/>
  <c r="K78" i="2"/>
  <c r="K77" i="2"/>
  <c r="J136" i="2"/>
  <c r="J137" i="2" s="1"/>
  <c r="J118" i="2"/>
  <c r="K118" i="2" s="1"/>
  <c r="K117" i="2"/>
  <c r="J110" i="2"/>
  <c r="K110" i="2" s="1"/>
  <c r="K109" i="2"/>
  <c r="J106" i="2"/>
  <c r="J107" i="2" s="1"/>
  <c r="K107" i="2" s="1"/>
  <c r="K108" i="2"/>
  <c r="J126" i="2"/>
  <c r="K126" i="2" s="1"/>
  <c r="K124" i="2"/>
  <c r="J122" i="2"/>
  <c r="K122" i="2" s="1"/>
  <c r="B120" i="2"/>
  <c r="K120" i="2"/>
  <c r="B116" i="2"/>
  <c r="K116" i="2"/>
  <c r="J112" i="2"/>
  <c r="J113" i="2" s="1"/>
  <c r="K113" i="2" s="1"/>
  <c r="K111" i="2"/>
  <c r="J188" i="2"/>
  <c r="K188" i="2" s="1"/>
  <c r="K187" i="2"/>
  <c r="J68" i="2"/>
  <c r="K68" i="2" s="1"/>
  <c r="J55" i="2"/>
  <c r="K55" i="2" s="1"/>
  <c r="J58" i="2"/>
  <c r="K58" i="2" s="1"/>
  <c r="J64" i="2"/>
  <c r="K64" i="2" s="1"/>
  <c r="J42" i="2"/>
  <c r="J43" i="2" s="1"/>
  <c r="K43" i="2" s="1"/>
  <c r="J7" i="2"/>
  <c r="K7" i="2" s="1"/>
  <c r="K75" i="2"/>
  <c r="K67" i="2"/>
  <c r="K100" i="2"/>
  <c r="K101" i="2"/>
  <c r="K102" i="2"/>
  <c r="K103" i="2"/>
  <c r="K104" i="2"/>
  <c r="K105" i="2"/>
  <c r="K125" i="2"/>
  <c r="K99" i="2"/>
  <c r="K97" i="2"/>
  <c r="K86" i="2"/>
  <c r="K98" i="2"/>
  <c r="K57" i="2"/>
  <c r="K63" i="2"/>
  <c r="K54" i="2"/>
  <c r="K186" i="2"/>
  <c r="J4" i="2"/>
  <c r="K4" i="2" s="1"/>
  <c r="K3" i="2"/>
  <c r="J72" i="2"/>
  <c r="K72" i="2" s="1"/>
  <c r="K41" i="2"/>
  <c r="K24" i="2"/>
  <c r="K76" i="2"/>
  <c r="K135" i="2"/>
  <c r="K88" i="2"/>
  <c r="K53" i="2"/>
  <c r="K121" i="2"/>
  <c r="K85" i="2"/>
  <c r="K71" i="2"/>
  <c r="K6" i="2"/>
  <c r="C15" i="8" l="1"/>
  <c r="E15" i="8" s="1"/>
  <c r="H20" i="8" s="1"/>
  <c r="J20" i="8"/>
  <c r="M20" i="8"/>
  <c r="N20" i="8"/>
  <c r="O20" i="8"/>
  <c r="K20" i="8"/>
  <c r="L20" i="8"/>
  <c r="P20" i="8"/>
  <c r="J73" i="2"/>
  <c r="K73" i="2" s="1"/>
  <c r="K136" i="2"/>
  <c r="J69" i="2"/>
  <c r="K69" i="2" s="1"/>
  <c r="J189" i="2"/>
  <c r="K189" i="2" s="1"/>
  <c r="J59" i="2"/>
  <c r="J60" i="2" s="1"/>
  <c r="J61" i="2" s="1"/>
  <c r="K61" i="2" s="1"/>
  <c r="K42" i="2"/>
  <c r="K137" i="2"/>
  <c r="J138" i="2"/>
  <c r="J139" i="2" s="1"/>
  <c r="J140" i="2" s="1"/>
  <c r="J114" i="2"/>
  <c r="K114" i="2" s="1"/>
  <c r="J127" i="2"/>
  <c r="K106" i="2"/>
  <c r="J56" i="2"/>
  <c r="K56" i="2" s="1"/>
  <c r="K112" i="2"/>
  <c r="K89" i="2"/>
  <c r="K90" i="2"/>
  <c r="J91" i="2"/>
  <c r="K60" i="2"/>
  <c r="J44" i="2"/>
  <c r="K44" i="2" s="1"/>
  <c r="J65" i="2"/>
  <c r="K65" i="2" s="1"/>
  <c r="E20" i="8" l="1"/>
  <c r="G15" i="8"/>
  <c r="O22" i="8" s="1"/>
  <c r="D20" i="8"/>
  <c r="F20" i="8"/>
  <c r="G20" i="8"/>
  <c r="B20" i="8"/>
  <c r="H15" i="8"/>
  <c r="C20" i="8"/>
  <c r="C25" i="8"/>
  <c r="D25" i="8" s="1"/>
  <c r="I15" i="8"/>
  <c r="K59" i="2"/>
  <c r="K138" i="2"/>
  <c r="K139" i="2"/>
  <c r="K127" i="2"/>
  <c r="J128" i="2"/>
  <c r="J45" i="2"/>
  <c r="J46" i="2" s="1"/>
  <c r="J62" i="2"/>
  <c r="K62" i="2" s="1"/>
  <c r="K91" i="2"/>
  <c r="J92" i="2"/>
  <c r="K45" i="2"/>
  <c r="K140" i="2"/>
  <c r="J141" i="2"/>
  <c r="B7" i="8" l="1"/>
  <c r="B2" i="8" s="1"/>
  <c r="H22" i="8"/>
  <c r="M22" i="8"/>
  <c r="P22" i="8"/>
  <c r="A8" i="8"/>
  <c r="A3" i="8" s="1"/>
  <c r="L22" i="8"/>
  <c r="F22" i="8"/>
  <c r="G22" i="8"/>
  <c r="E22" i="8"/>
  <c r="J22" i="8"/>
  <c r="K22" i="8"/>
  <c r="J15" i="8"/>
  <c r="I22" i="8"/>
  <c r="N22" i="8"/>
  <c r="D22" i="8"/>
  <c r="C26" i="8"/>
  <c r="D26" i="8" s="1"/>
  <c r="C12" i="8" s="1"/>
  <c r="B10" i="8" s="1"/>
  <c r="K128" i="2"/>
  <c r="J129" i="2"/>
  <c r="K92" i="2"/>
  <c r="J93" i="2"/>
  <c r="J142" i="2"/>
  <c r="K141" i="2"/>
  <c r="J47" i="2"/>
  <c r="K46" i="2"/>
  <c r="B9" i="8" l="1"/>
  <c r="B4" i="8" s="1"/>
  <c r="B23" i="8"/>
  <c r="B12" i="8" s="1"/>
  <c r="B8" i="8" s="1"/>
  <c r="B5" i="8"/>
  <c r="J130" i="2"/>
  <c r="K129" i="2"/>
  <c r="J94" i="2"/>
  <c r="K93" i="2"/>
  <c r="K142" i="2"/>
  <c r="J143" i="2"/>
  <c r="J48" i="2"/>
  <c r="K47" i="2"/>
  <c r="B3" i="8" l="1"/>
  <c r="J131" i="2"/>
  <c r="K130" i="2"/>
  <c r="J95" i="2"/>
  <c r="K95" i="2" s="1"/>
  <c r="K94" i="2"/>
  <c r="J49" i="2"/>
  <c r="K48" i="2"/>
  <c r="K143" i="2"/>
  <c r="J144" i="2"/>
  <c r="K131" i="2" l="1"/>
  <c r="J132" i="2"/>
  <c r="K132" i="2" s="1"/>
  <c r="J145" i="2"/>
  <c r="K144" i="2"/>
  <c r="K49" i="2"/>
  <c r="J50" i="2"/>
  <c r="J51" i="2" l="1"/>
  <c r="K51" i="2" s="1"/>
  <c r="K50" i="2"/>
  <c r="J146" i="2"/>
  <c r="K145" i="2"/>
  <c r="K146" i="2" l="1"/>
  <c r="J147" i="2"/>
  <c r="J148" i="2" l="1"/>
  <c r="K147" i="2"/>
  <c r="J149" i="2" l="1"/>
  <c r="K148" i="2"/>
  <c r="J150" i="2" l="1"/>
  <c r="K149" i="2"/>
  <c r="K150" i="2" l="1"/>
  <c r="J151" i="2"/>
  <c r="J152" i="2" l="1"/>
  <c r="K151" i="2"/>
  <c r="J153" i="2" l="1"/>
  <c r="K152" i="2"/>
  <c r="K153" i="2" l="1"/>
  <c r="J154" i="2"/>
  <c r="J155" i="2" l="1"/>
  <c r="K154" i="2"/>
  <c r="J156" i="2" l="1"/>
  <c r="K155" i="2"/>
  <c r="J157" i="2" l="1"/>
  <c r="K156" i="2"/>
  <c r="J158" i="2" l="1"/>
  <c r="K157" i="2"/>
  <c r="J159" i="2" l="1"/>
  <c r="K158" i="2"/>
  <c r="K159" i="2" l="1"/>
  <c r="J160" i="2"/>
  <c r="J161" i="2" l="1"/>
  <c r="K160" i="2"/>
  <c r="K161" i="2" l="1"/>
  <c r="J162" i="2"/>
  <c r="J163" i="2" l="1"/>
  <c r="K162" i="2"/>
  <c r="J164" i="2" l="1"/>
  <c r="K163" i="2"/>
  <c r="J165" i="2" l="1"/>
  <c r="K164" i="2"/>
  <c r="J166" i="2" l="1"/>
  <c r="K165" i="2"/>
  <c r="J167" i="2" l="1"/>
  <c r="K166" i="2"/>
  <c r="J168" i="2" l="1"/>
  <c r="K167" i="2"/>
  <c r="J169" i="2" l="1"/>
  <c r="K168" i="2"/>
  <c r="K169" i="2" l="1"/>
  <c r="J170" i="2"/>
  <c r="J171" i="2" l="1"/>
  <c r="K170" i="2"/>
  <c r="K171" i="2" l="1"/>
  <c r="J172" i="2"/>
  <c r="J173" i="2" l="1"/>
  <c r="K172" i="2"/>
  <c r="J174" i="2" l="1"/>
  <c r="K173" i="2"/>
  <c r="J175" i="2" l="1"/>
  <c r="K174" i="2"/>
  <c r="J176" i="2" l="1"/>
  <c r="K175" i="2"/>
  <c r="J177" i="2" l="1"/>
  <c r="K176" i="2"/>
  <c r="K177" i="2" l="1"/>
  <c r="J178" i="2"/>
  <c r="J179" i="2" l="1"/>
  <c r="K178" i="2"/>
  <c r="J180" i="2" l="1"/>
  <c r="K179" i="2"/>
  <c r="J181" i="2" l="1"/>
  <c r="K180" i="2"/>
  <c r="J182" i="2" l="1"/>
  <c r="K181" i="2"/>
  <c r="J183" i="2" l="1"/>
  <c r="K182" i="2"/>
  <c r="K183" i="2" l="1"/>
  <c r="J184" i="2"/>
  <c r="K184" i="2" s="1"/>
</calcChain>
</file>

<file path=xl/sharedStrings.xml><?xml version="1.0" encoding="utf-8"?>
<sst xmlns="http://schemas.openxmlformats.org/spreadsheetml/2006/main" count="1326" uniqueCount="518">
  <si>
    <t>Slave ID</t>
  </si>
  <si>
    <t>Slave address</t>
  </si>
  <si>
    <t>Baud rate</t>
  </si>
  <si>
    <t>Protocol type</t>
  </si>
  <si>
    <t>Type</t>
  </si>
  <si>
    <t>Voltages measures</t>
  </si>
  <si>
    <t>Number
of
registers</t>
  </si>
  <si>
    <t>Description</t>
  </si>
  <si>
    <t>Status</t>
  </si>
  <si>
    <t>Protocol Type</t>
  </si>
  <si>
    <t>E,8,1</t>
  </si>
  <si>
    <t>O,8,1</t>
  </si>
  <si>
    <t>N,8,2</t>
  </si>
  <si>
    <t>N,8,1</t>
  </si>
  <si>
    <t>SW version</t>
  </si>
  <si>
    <t>Operating mode</t>
  </si>
  <si>
    <t>Operating Mode</t>
  </si>
  <si>
    <t>Local</t>
  </si>
  <si>
    <t>Remote</t>
  </si>
  <si>
    <t>03</t>
  </si>
  <si>
    <t>04</t>
  </si>
  <si>
    <t>06</t>
  </si>
  <si>
    <t>16</t>
  </si>
  <si>
    <t>Commands</t>
  </si>
  <si>
    <t>Command type</t>
  </si>
  <si>
    <t>Parameters</t>
  </si>
  <si>
    <t>Value</t>
  </si>
  <si>
    <t>Public Commands</t>
  </si>
  <si>
    <t>Data
Type</t>
  </si>
  <si>
    <t>Units</t>
  </si>
  <si>
    <t>Multiplier</t>
  </si>
  <si>
    <t>Range</t>
  </si>
  <si>
    <t>R</t>
  </si>
  <si>
    <t>Test Date</t>
  </si>
  <si>
    <t>Date</t>
  </si>
  <si>
    <t>OPEN CB 1</t>
  </si>
  <si>
    <t>CLOSE CB 1</t>
  </si>
  <si>
    <t>OPEN CB 2</t>
  </si>
  <si>
    <t>CLOSE CB 2</t>
  </si>
  <si>
    <t>UINT</t>
  </si>
  <si>
    <t>CB1 Status</t>
  </si>
  <si>
    <t>CB2 Status</t>
  </si>
  <si>
    <t>Line to Neutral Voltage</t>
  </si>
  <si>
    <t>Line to Line Voltage</t>
  </si>
  <si>
    <t>LN1 V1 Voltage</t>
  </si>
  <si>
    <t>LN1 V2Voltage</t>
  </si>
  <si>
    <t>LN1 V3 Voltage</t>
  </si>
  <si>
    <t>LN1 V12 Voltage</t>
  </si>
  <si>
    <t>LN1 V23 Voltage</t>
  </si>
  <si>
    <t>LN1 V31 Voltage</t>
  </si>
  <si>
    <t>LN2 V1 Voltage</t>
  </si>
  <si>
    <t>LN2 V2Voltage</t>
  </si>
  <si>
    <t>LN2 V3 Voltage</t>
  </si>
  <si>
    <t>LN2 V12 Voltage</t>
  </si>
  <si>
    <t>LN2 V23 Voltage</t>
  </si>
  <si>
    <t>LN2 V31 Voltage</t>
  </si>
  <si>
    <t>LN1 Frequency</t>
  </si>
  <si>
    <t>Maximum Frequency on LN1</t>
  </si>
  <si>
    <t>Maximum Frequency on LN2</t>
  </si>
  <si>
    <t>LN2 Frequency</t>
  </si>
  <si>
    <t>Nominal Voltage</t>
  </si>
  <si>
    <t>Frequency</t>
  </si>
  <si>
    <t>0= 16Hz; 1=50Hz; 2=60Hz; 3=400Hz</t>
  </si>
  <si>
    <t>Protection Device</t>
  </si>
  <si>
    <t>Threshold Vmin</t>
  </si>
  <si>
    <t>Threshold Vmax</t>
  </si>
  <si>
    <t>Set V_threshold</t>
  </si>
  <si>
    <t>Set F_threshold</t>
  </si>
  <si>
    <t>Threshold Fmin</t>
  </si>
  <si>
    <t>Threshold Fmax</t>
  </si>
  <si>
    <t>Set Time</t>
  </si>
  <si>
    <t>Language</t>
  </si>
  <si>
    <t>LN1 STATUS</t>
  </si>
  <si>
    <t>voltage ok</t>
  </si>
  <si>
    <t>no voltage</t>
  </si>
  <si>
    <t>undervoltage,</t>
  </si>
  <si>
    <t>overvoltage,</t>
  </si>
  <si>
    <t>phase missing</t>
  </si>
  <si>
    <t>phase unbalance</t>
  </si>
  <si>
    <t xml:space="preserve"> invalid phase order</t>
  </si>
  <si>
    <t>frequency out of range</t>
  </si>
  <si>
    <t>LN2 STATUS</t>
  </si>
  <si>
    <t>LN1 status</t>
  </si>
  <si>
    <t>LN2 status</t>
  </si>
  <si>
    <t>SWITCHING STATUS</t>
  </si>
  <si>
    <t>Sequence not required</t>
  </si>
  <si>
    <t>Sequence in progress</t>
  </si>
  <si>
    <t>Sequence completed</t>
  </si>
  <si>
    <t>Sequence rev in progress</t>
  </si>
  <si>
    <t>Sequence failed</t>
  </si>
  <si>
    <t>100/57</t>
  </si>
  <si>
    <t>115/66</t>
  </si>
  <si>
    <t>120/70</t>
  </si>
  <si>
    <t>208/120</t>
  </si>
  <si>
    <t>220/127</t>
  </si>
  <si>
    <t>230/132</t>
  </si>
  <si>
    <t>240/138</t>
  </si>
  <si>
    <t>277/160</t>
  </si>
  <si>
    <t>347/200</t>
  </si>
  <si>
    <t>380/220</t>
  </si>
  <si>
    <t>400/230</t>
  </si>
  <si>
    <t>415/240</t>
  </si>
  <si>
    <t>440/254</t>
  </si>
  <si>
    <t>480/277</t>
  </si>
  <si>
    <t>CB1 status</t>
  </si>
  <si>
    <t>CB3 Status</t>
  </si>
  <si>
    <t>Other measures</t>
  </si>
  <si>
    <t>Information B</t>
  </si>
  <si>
    <t>Information A</t>
  </si>
  <si>
    <t>Switching status</t>
  </si>
  <si>
    <t>CB2 status</t>
  </si>
  <si>
    <t>Generator status</t>
  </si>
  <si>
    <t>Force Commutation</t>
  </si>
  <si>
    <t>The conbination of the 3bits allow to manage the 8 status 
(see the  proper table)</t>
  </si>
  <si>
    <t>The conbination of the 3bits allow to manage the 5 status 
(see the  proper table)</t>
  </si>
  <si>
    <t>x</t>
  </si>
  <si>
    <t>First Release</t>
  </si>
  <si>
    <t>OPEN CB 3</t>
  </si>
  <si>
    <t>CLOSE CB 3</t>
  </si>
  <si>
    <t>Start Generator</t>
  </si>
  <si>
    <t>Stop Generator</t>
  </si>
  <si>
    <t>Open Programming Session</t>
  </si>
  <si>
    <t>Close Programming Session</t>
  </si>
  <si>
    <t>Abort Programming Session</t>
  </si>
  <si>
    <t>Logic Locked</t>
  </si>
  <si>
    <t>Switching Enabled</t>
  </si>
  <si>
    <t>Remote Reset</t>
  </si>
  <si>
    <t>CB1 OPEN FAILURE</t>
  </si>
  <si>
    <t>CB3 OPEN FAILURE</t>
  </si>
  <si>
    <t>CB2 OPEN FAILURE</t>
  </si>
  <si>
    <t>CB1 CLOSE FAILURE</t>
  </si>
  <si>
    <t>CB2 CLOSE FAILURE</t>
  </si>
  <si>
    <t>CB3 CLOSE FAILURE</t>
  </si>
  <si>
    <t>CB1 EXTRACTED</t>
  </si>
  <si>
    <t>CB2 EXTRACTED</t>
  </si>
  <si>
    <t>LOGIC LOCKED</t>
  </si>
  <si>
    <t>EXTERNAL FAULT</t>
  </si>
  <si>
    <t>CB1 TRIPPED</t>
  </si>
  <si>
    <t>CB2 TRIPPED</t>
  </si>
  <si>
    <t>GENERATOR ALARM</t>
  </si>
  <si>
    <t>ASCII code</t>
  </si>
  <si>
    <t>Device Status</t>
  </si>
  <si>
    <t>auto</t>
  </si>
  <si>
    <t>manual</t>
  </si>
  <si>
    <t>test</t>
  </si>
  <si>
    <t>powersave</t>
  </si>
  <si>
    <t>generator test</t>
  </si>
  <si>
    <t>cbs</t>
  </si>
  <si>
    <t>bus tie</t>
  </si>
  <si>
    <t>NPL bus tie</t>
  </si>
  <si>
    <t>NPL feeder only open</t>
  </si>
  <si>
    <t>Genrator usage</t>
  </si>
  <si>
    <t>0000….9999 step 1</t>
  </si>
  <si>
    <t>1 … 247 step 1</t>
  </si>
  <si>
    <t>Ext VT Secondary</t>
  </si>
  <si>
    <t>0=absent; 1=present</t>
  </si>
  <si>
    <t>Secondary Voltage</t>
  </si>
  <si>
    <t>Primary Voltage</t>
  </si>
  <si>
    <t>500/288</t>
  </si>
  <si>
    <t>550/317</t>
  </si>
  <si>
    <t>600/347</t>
  </si>
  <si>
    <t>660/380</t>
  </si>
  <si>
    <t>690/400</t>
  </si>
  <si>
    <t>910/525</t>
  </si>
  <si>
    <t>950/550</t>
  </si>
  <si>
    <t>1000/577</t>
  </si>
  <si>
    <t>1150/660</t>
  </si>
  <si>
    <t>Switching Configuration</t>
  </si>
  <si>
    <t>DI10 Configuration</t>
  </si>
  <si>
    <t>DI10 Contact type</t>
  </si>
  <si>
    <t>DI8 contact type</t>
  </si>
  <si>
    <t>0= NO; 1= NC</t>
  </si>
  <si>
    <t>Test Day</t>
  </si>
  <si>
    <t>Test Month</t>
  </si>
  <si>
    <t>Test Year</t>
  </si>
  <si>
    <t>V</t>
  </si>
  <si>
    <t>Hz</t>
  </si>
  <si>
    <t>%</t>
  </si>
  <si>
    <t>s</t>
  </si>
  <si>
    <t>1…31</t>
  </si>
  <si>
    <t>1…12</t>
  </si>
  <si>
    <t>2011…9999</t>
  </si>
  <si>
    <t>User Password</t>
  </si>
  <si>
    <t>Delay Ts</t>
  </si>
  <si>
    <t>Delay TCE</t>
  </si>
  <si>
    <t>Delay TBS</t>
  </si>
  <si>
    <t>Delay TCN</t>
  </si>
  <si>
    <t>Delay TGOFF</t>
  </si>
  <si>
    <t>Delay TC</t>
  </si>
  <si>
    <t>Delay LCD Timer</t>
  </si>
  <si>
    <t>0...30s step 1s</t>
  </si>
  <si>
    <t>0...60s step 1s</t>
  </si>
  <si>
    <t>0...59s step 1s, 1...30min step 1min</t>
  </si>
  <si>
    <t>0...59s step 1s, 1...60min step 1min</t>
  </si>
  <si>
    <t>NPL feeder open &amp; close</t>
  </si>
  <si>
    <t>Alarm/Event</t>
  </si>
  <si>
    <t>bit 15 = 0</t>
  </si>
  <si>
    <t>bit 0</t>
  </si>
  <si>
    <t>bit 1</t>
  </si>
  <si>
    <t>bit 2</t>
  </si>
  <si>
    <t>bit 3</t>
  </si>
  <si>
    <t>bit 5</t>
  </si>
  <si>
    <t>bit 6</t>
  </si>
  <si>
    <t>bit 7</t>
  </si>
  <si>
    <t>bit 8</t>
  </si>
  <si>
    <t>bit 9</t>
  </si>
  <si>
    <t>bit 10</t>
  </si>
  <si>
    <t>bit 11</t>
  </si>
  <si>
    <t>bit 12</t>
  </si>
  <si>
    <t>bit 13</t>
  </si>
  <si>
    <t>bit 14</t>
  </si>
  <si>
    <t>Alarm</t>
  </si>
  <si>
    <t>bit 15 = 1</t>
  </si>
  <si>
    <t>Event</t>
  </si>
  <si>
    <t>CB1 open failure</t>
  </si>
  <si>
    <t>CB2 open failure</t>
  </si>
  <si>
    <t>CB3 open failure</t>
  </si>
  <si>
    <t>CB1 close failure</t>
  </si>
  <si>
    <t>CB2 close failure</t>
  </si>
  <si>
    <t>CB3 close failure</t>
  </si>
  <si>
    <t>CB1 extracted</t>
  </si>
  <si>
    <t>CB2 extracted</t>
  </si>
  <si>
    <t>Logic locked</t>
  </si>
  <si>
    <t>External fault</t>
  </si>
  <si>
    <t>CB1 tripped</t>
  </si>
  <si>
    <t>CB2 tripped</t>
  </si>
  <si>
    <t>Generator alarm</t>
  </si>
  <si>
    <t>Not used</t>
  </si>
  <si>
    <t>bits 0…7</t>
  </si>
  <si>
    <t>Event mode</t>
  </si>
  <si>
    <t>1 = manual</t>
  </si>
  <si>
    <t>2 = auto</t>
  </si>
  <si>
    <t>3 = test</t>
  </si>
  <si>
    <t>4 = external command</t>
  </si>
  <si>
    <t>5 = fieldbus</t>
  </si>
  <si>
    <t>6 = digital input</t>
  </si>
  <si>
    <t>bits 8…14</t>
  </si>
  <si>
    <t>Event code</t>
  </si>
  <si>
    <t>0 = LN1 no voltage</t>
  </si>
  <si>
    <t>1 = LN1 undervoltage</t>
  </si>
  <si>
    <t>2 = LN1 overvoltage</t>
  </si>
  <si>
    <t>7 = LN2 no voltage</t>
  </si>
  <si>
    <t>8 = LN2 undervoltage</t>
  </si>
  <si>
    <t>9 = LN2 overvoltage</t>
  </si>
  <si>
    <t>bit 4</t>
  </si>
  <si>
    <t>15 = Closing CB2</t>
  </si>
  <si>
    <t>16 = Opening CB2</t>
  </si>
  <si>
    <t>14 = Opening CB1</t>
  </si>
  <si>
    <t>17 = Closing CB1</t>
  </si>
  <si>
    <t>18 = CB1 open</t>
  </si>
  <si>
    <t>19 = CB2 open</t>
  </si>
  <si>
    <t>20 = CB3 open</t>
  </si>
  <si>
    <t>21 = CB1 closed</t>
  </si>
  <si>
    <t>22 = CB2 closed</t>
  </si>
  <si>
    <t>23 = CB3 closed</t>
  </si>
  <si>
    <t>24 = Generator started</t>
  </si>
  <si>
    <t>25 = Generator stopped</t>
  </si>
  <si>
    <t>26 = Logic enabled</t>
  </si>
  <si>
    <t>27 = Logic disabled</t>
  </si>
  <si>
    <t>28 = Force commutation on</t>
  </si>
  <si>
    <t>6 = LN1 invalid frequency</t>
  </si>
  <si>
    <t>13 = LN2 invalid frequency</t>
  </si>
  <si>
    <t>5 = LN1 incorrect phase sequence</t>
  </si>
  <si>
    <t>12 = LN2 incorrect phase sequence</t>
  </si>
  <si>
    <t>3 = LN1 phase missing</t>
  </si>
  <si>
    <t>10 = LN2 phase missing</t>
  </si>
  <si>
    <t>4 = LN1 voltage unbalance</t>
  </si>
  <si>
    <t>11 = LN2 voltage unbalance</t>
  </si>
  <si>
    <t>29 = Force commutation off</t>
  </si>
  <si>
    <t>30 = Generator start on</t>
  </si>
  <si>
    <t>31 = Generator start off</t>
  </si>
  <si>
    <t>32 = Switching enabled</t>
  </si>
  <si>
    <t>33 = Switching disabled</t>
  </si>
  <si>
    <t>34 = Remote reset on</t>
  </si>
  <si>
    <t>35 = Remote reset off</t>
  </si>
  <si>
    <t>36 = Manual to auto</t>
  </si>
  <si>
    <t>37 = Auto to manual</t>
  </si>
  <si>
    <t>38 = Manual to test</t>
  </si>
  <si>
    <t>39 = Test to manual</t>
  </si>
  <si>
    <t>40 = Opening CB3</t>
  </si>
  <si>
    <t>41 = Closing CB3</t>
  </si>
  <si>
    <t>42 = Emergency lock on</t>
  </si>
  <si>
    <t>43 = Emergency lock off</t>
  </si>
  <si>
    <t>Alarm/event bits</t>
  </si>
  <si>
    <t>Alarm/Event Log</t>
  </si>
  <si>
    <t>Alarm/Event 1 (newest)</t>
  </si>
  <si>
    <t>Alarm/Event 2</t>
  </si>
  <si>
    <t>Alarm/Event 3</t>
  </si>
  <si>
    <t>Alarm/Event 4</t>
  </si>
  <si>
    <t>Alarm/Event 5</t>
  </si>
  <si>
    <t>Alarm/Event 6</t>
  </si>
  <si>
    <t>Alarm/Event 7</t>
  </si>
  <si>
    <t>Alarm/Event 8</t>
  </si>
  <si>
    <t>Alarm/Event 9</t>
  </si>
  <si>
    <t>Alarm/Event 10</t>
  </si>
  <si>
    <t>Alarm/Event 11</t>
  </si>
  <si>
    <t>Alarm/Event 12</t>
  </si>
  <si>
    <t>Alarm/Event 13</t>
  </si>
  <si>
    <t>Alarm/Event 14</t>
  </si>
  <si>
    <t>Alarm/Event 15</t>
  </si>
  <si>
    <t>Alarm/Event 16</t>
  </si>
  <si>
    <t>Alarm/Event 17</t>
  </si>
  <si>
    <t>Alarm/Event 18</t>
  </si>
  <si>
    <t>Alarm/Event 19</t>
  </si>
  <si>
    <t>Alarm/Event 20</t>
  </si>
  <si>
    <t>Alarm/Event 21</t>
  </si>
  <si>
    <t>Alarm/Event 22</t>
  </si>
  <si>
    <t>Alarm/Event 23</t>
  </si>
  <si>
    <t>Alarm/Event 24</t>
  </si>
  <si>
    <t>Alarm/Event 25</t>
  </si>
  <si>
    <t>Alarm/Event 26</t>
  </si>
  <si>
    <t>Alarm/Event 27</t>
  </si>
  <si>
    <t>Alarm/Event 28</t>
  </si>
  <si>
    <t>Alarm/Event 29</t>
  </si>
  <si>
    <t>Alarm/Event 30</t>
  </si>
  <si>
    <t>Alarm/Event 31</t>
  </si>
  <si>
    <t>Alarm/Event 32</t>
  </si>
  <si>
    <t>Alarm/Event 33</t>
  </si>
  <si>
    <t>Alarm/Event 34</t>
  </si>
  <si>
    <t>Alarm/Event 35</t>
  </si>
  <si>
    <t>Alarm/Event 36</t>
  </si>
  <si>
    <t>Alarm/Event 37</t>
  </si>
  <si>
    <t>Alarm/Event 38</t>
  </si>
  <si>
    <t>Alarm/Event 39</t>
  </si>
  <si>
    <t>Alarm/Event 40</t>
  </si>
  <si>
    <t>Alarm/Event 41</t>
  </si>
  <si>
    <t>Alarm/Event 42</t>
  </si>
  <si>
    <t>Alarm/Event 43</t>
  </si>
  <si>
    <t>Alarm/Event 44</t>
  </si>
  <si>
    <t>Alarm/Event 45</t>
  </si>
  <si>
    <t>Alarm/Event 46</t>
  </si>
  <si>
    <t>Alarm/Event 47</t>
  </si>
  <si>
    <t>Alarm/Event 48</t>
  </si>
  <si>
    <t>Alarm/Event 49</t>
  </si>
  <si>
    <t>Alarm/Event 50</t>
  </si>
  <si>
    <t>0: stopped, 1: started</t>
  </si>
  <si>
    <t>0: no alarm, 1: alarm</t>
  </si>
  <si>
    <t>Emergency Lock</t>
  </si>
  <si>
    <t>0: open, 1: closed</t>
  </si>
  <si>
    <t>0: inserted, 1: withdrawn</t>
  </si>
  <si>
    <t>0: not tripped, 1: tripped</t>
  </si>
  <si>
    <t>Generator Alarm</t>
  </si>
  <si>
    <t>Generator Start</t>
  </si>
  <si>
    <t>0: enabled, 1: disabled</t>
  </si>
  <si>
    <t>0: enabled, 1: locked</t>
  </si>
  <si>
    <t>0: inactive, 1: active</t>
  </si>
  <si>
    <t>Global</t>
  </si>
  <si>
    <t>Alarms</t>
  </si>
  <si>
    <t>Digital inputs</t>
  </si>
  <si>
    <t>0…800V step 0.1V</t>
  </si>
  <si>
    <t>0…1400V step 0.1V</t>
  </si>
  <si>
    <t>R/W</t>
  </si>
  <si>
    <t>W</t>
  </si>
  <si>
    <t>0…450 Hz step 0.1 Hz</t>
  </si>
  <si>
    <t>byte 1: number, byte 0: letter (ASCII codes)</t>
  </si>
  <si>
    <t>Serial number digit 0</t>
  </si>
  <si>
    <t>Serial number digit 1</t>
  </si>
  <si>
    <t>Serial number digit 2</t>
  </si>
  <si>
    <t>Serial number digit 3</t>
  </si>
  <si>
    <t>Serial number digit 4</t>
  </si>
  <si>
    <t>Serial number digit 5</t>
  </si>
  <si>
    <t>Serial number digit 6</t>
  </si>
  <si>
    <t>Serial number digit 7</t>
  </si>
  <si>
    <t>Configuration parameters B</t>
  </si>
  <si>
    <t>Tag name letter 0</t>
  </si>
  <si>
    <t>Tag name letter 1</t>
  </si>
  <si>
    <t>Tag name letter 2</t>
  </si>
  <si>
    <t>Tag name letter 3</t>
  </si>
  <si>
    <t>Tag name letter 4</t>
  </si>
  <si>
    <t>Device status</t>
  </si>
  <si>
    <t>Line 1 Configuration</t>
  </si>
  <si>
    <t>0: 1 phase, 1: 3 phases without N, 2: 3 phases with N</t>
  </si>
  <si>
    <t>Protection Devices</t>
  </si>
  <si>
    <t>0: not in use, 1: in use</t>
  </si>
  <si>
    <t>Line Priority</t>
  </si>
  <si>
    <t>0: no priority, 1: line 1 priority, 2: line 2 priority</t>
  </si>
  <si>
    <t>0: English, 1: German, 2: French, 3: Italian, 4: Spanish, 5: Finnish, 6: Russian, 7: Chinese</t>
  </si>
  <si>
    <t>Line 2 Configuration</t>
  </si>
  <si>
    <t>Ext VT Primary</t>
  </si>
  <si>
    <t>Ext VT Trafo</t>
  </si>
  <si>
    <t>0: with back switching, 1: without back switching</t>
  </si>
  <si>
    <t>0: generator start, 1: switch enable, 2: remote reset, 3: emergency lock, 4: disabled</t>
  </si>
  <si>
    <t>5%...30% step 1%</t>
  </si>
  <si>
    <t>-30%...-5% step 1%</t>
  </si>
  <si>
    <t>-10%...-1% step 1%</t>
  </si>
  <si>
    <t>1%...10% step 1%</t>
  </si>
  <si>
    <t xml:space="preserve">Modbus registers for Delay TL (908) and DO7 Safety Load (639) added . Events SLC On and SLC Off added.(available for 2G SW version or higher) </t>
  </si>
  <si>
    <t>RESET (as RESET button)</t>
  </si>
  <si>
    <t>TEST (as TEST button)</t>
  </si>
  <si>
    <t>DO7 Safety Load</t>
  </si>
  <si>
    <t>Safety load bits</t>
  </si>
  <si>
    <t>Safety Load</t>
  </si>
  <si>
    <t>Undervoltage (1</t>
  </si>
  <si>
    <t>Overvoltage (1</t>
  </si>
  <si>
    <t>Phase missing (1</t>
  </si>
  <si>
    <t>Unbalance (1</t>
  </si>
  <si>
    <t>Incorrect phase seq (1</t>
  </si>
  <si>
    <t>Invalid frequency (1</t>
  </si>
  <si>
    <t>1) 0: inactive, 1: active</t>
  </si>
  <si>
    <t>Delay TL</t>
  </si>
  <si>
    <t>Introduction</t>
  </si>
  <si>
    <t>DOCUMENT INFORMATION</t>
  </si>
  <si>
    <r>
      <rPr>
        <b/>
        <i/>
        <sz val="8"/>
        <rFont val="Calibri"/>
        <family val="2"/>
        <scheme val="minor"/>
      </rPr>
      <t>NOTE:</t>
    </r>
    <r>
      <rPr>
        <i/>
        <sz val="8"/>
        <rFont val="Calibri"/>
        <family val="2"/>
        <scheme val="minor"/>
      </rPr>
      <t xml:space="preserve"> all the changes are reported on "Revision History" sheet.</t>
    </r>
  </si>
  <si>
    <t>Application Note</t>
  </si>
  <si>
    <t>Measure units</t>
  </si>
  <si>
    <t>Meaning</t>
  </si>
  <si>
    <t>Volt</t>
  </si>
  <si>
    <t>General</t>
  </si>
  <si>
    <t>CB</t>
  </si>
  <si>
    <t>circuit breaker</t>
  </si>
  <si>
    <t>This document contains all the informations of ATS022 available with an external commmunication net.</t>
  </si>
  <si>
    <t>Registers &amp; Parameters Name</t>
  </si>
  <si>
    <t>Bitfield</t>
  </si>
  <si>
    <t>Read
Write</t>
  </si>
  <si>
    <t>Modbus</t>
  </si>
  <si>
    <r>
      <t xml:space="preserve">All the informations are managed in 3 different sheets:
- </t>
    </r>
    <r>
      <rPr>
        <b/>
        <sz val="8"/>
        <rFont val="Calibri"/>
        <family val="2"/>
        <scheme val="minor"/>
      </rPr>
      <t>Map:</t>
    </r>
    <r>
      <rPr>
        <sz val="8"/>
        <rFont val="Calibri"/>
        <family val="2"/>
        <scheme val="minor"/>
      </rPr>
      <t xml:space="preserve"> list of all the registers and address for Modbus RTU communication protocol.
- </t>
    </r>
    <r>
      <rPr>
        <b/>
        <sz val="8"/>
        <rFont val="Calibri"/>
        <family val="2"/>
        <scheme val="minor"/>
      </rPr>
      <t>Tables:</t>
    </r>
    <r>
      <rPr>
        <sz val="8"/>
        <rFont val="Calibri"/>
        <family val="2"/>
        <scheme val="minor"/>
      </rPr>
      <t xml:space="preserve"> list of tables not reported on "map" sheet.</t>
    </r>
  </si>
  <si>
    <t>MODBUS FUNCTIONS</t>
  </si>
  <si>
    <t>ATS022 supports following Modbus functions:</t>
  </si>
  <si>
    <t>FUNCTIONS MANAGEMENT FOR ATS022</t>
  </si>
  <si>
    <t>Register Address (DEC)</t>
  </si>
  <si>
    <t>Register Address (HEX)</t>
  </si>
  <si>
    <r>
      <rPr>
        <b/>
        <sz val="8"/>
        <rFont val="Calibri"/>
        <family val="2"/>
        <scheme val="minor"/>
      </rPr>
      <t>NOTE:</t>
    </r>
    <r>
      <rPr>
        <sz val="8"/>
        <rFont val="Calibri"/>
        <family val="2"/>
        <scheme val="minor"/>
      </rPr>
      <t xml:space="preserve">
- Addr= Device address (see slave address=604)
- Byte Count= Num of registers * 2
- All data must bne inserted in headecimal value </t>
    </r>
  </si>
  <si>
    <t>NOTE: all examples here follow with parameters: device address= 1; without CRC</t>
  </si>
  <si>
    <r>
      <t xml:space="preserve">ATS022 incudes some function limitation for </t>
    </r>
    <r>
      <rPr>
        <b/>
        <sz val="8"/>
        <rFont val="Calibri"/>
        <family val="2"/>
        <scheme val="minor"/>
      </rPr>
      <t>Commands</t>
    </r>
    <r>
      <rPr>
        <sz val="8"/>
        <rFont val="Calibri"/>
        <family val="2"/>
        <scheme val="minor"/>
      </rPr>
      <t xml:space="preserve"> (register address= 0):
- Commands from 1 to 31 work correctly both with function 6 and 16.
                  </t>
    </r>
    <r>
      <rPr>
        <b/>
        <sz val="8"/>
        <rFont val="Calibri"/>
        <family val="2"/>
        <scheme val="minor"/>
      </rPr>
      <t>Example: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Start Generator</t>
    </r>
    <r>
      <rPr>
        <sz val="8"/>
        <rFont val="Calibri"/>
        <family val="2"/>
        <scheme val="minor"/>
      </rPr>
      <t xml:space="preserve"> command can be send both with function 6 (Query: </t>
    </r>
    <r>
      <rPr>
        <sz val="8"/>
        <color rgb="FF0070C0"/>
        <rFont val="Calibri"/>
        <family val="2"/>
        <scheme val="minor"/>
      </rPr>
      <t>01.06.00.00.00.1E</t>
    </r>
    <r>
      <rPr>
        <sz val="8"/>
        <rFont val="Calibri"/>
        <family val="2"/>
        <scheme val="minor"/>
      </rPr>
      <t xml:space="preserve">) and 16 (Query: </t>
    </r>
    <r>
      <rPr>
        <sz val="8"/>
        <color rgb="FF0070C0"/>
        <rFont val="Calibri"/>
        <family val="2"/>
        <scheme val="minor"/>
      </rPr>
      <t>01.10.00.00.00.01.02.00.1E</t>
    </r>
    <r>
      <rPr>
        <sz val="8"/>
        <rFont val="Calibri"/>
        <family val="2"/>
        <scheme val="minor"/>
      </rPr>
      <t xml:space="preserve">).
- </t>
    </r>
    <r>
      <rPr>
        <i/>
        <sz val="8"/>
        <rFont val="Calibri"/>
        <family val="2"/>
        <scheme val="minor"/>
      </rPr>
      <t>Open/Close/Abort programming session</t>
    </r>
    <r>
      <rPr>
        <sz val="8"/>
        <rFont val="Calibri"/>
        <family val="2"/>
        <scheme val="minor"/>
      </rPr>
      <t xml:space="preserve"> commands work correctly with function 16:
                  </t>
    </r>
    <r>
      <rPr>
        <b/>
        <sz val="8"/>
        <rFont val="Calibri"/>
        <family val="2"/>
        <scheme val="minor"/>
      </rPr>
      <t>Example: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Open programming session</t>
    </r>
    <r>
      <rPr>
        <sz val="8"/>
        <rFont val="Calibri"/>
        <family val="2"/>
        <scheme val="minor"/>
      </rPr>
      <t xml:space="preserve"> command must be managed only with function 16 (Query: </t>
    </r>
    <r>
      <rPr>
        <sz val="8"/>
        <color rgb="FF0070C0"/>
        <rFont val="Calibri"/>
        <family val="2"/>
        <scheme val="minor"/>
      </rPr>
      <t>01.10.00.00.00.01.02.00.64</t>
    </r>
    <r>
      <rPr>
        <sz val="8"/>
        <rFont val="Calibri"/>
        <family val="2"/>
        <scheme val="minor"/>
      </rPr>
      <t>).</t>
    </r>
  </si>
  <si>
    <r>
      <t xml:space="preserve">ATS022 incudes some indications for </t>
    </r>
    <r>
      <rPr>
        <b/>
        <sz val="8"/>
        <rFont val="Calibri"/>
        <family val="2"/>
        <scheme val="minor"/>
      </rPr>
      <t>Write Multiple Registers</t>
    </r>
    <r>
      <rPr>
        <sz val="8"/>
        <rFont val="Calibri"/>
        <family val="2"/>
        <scheme val="minor"/>
      </rPr>
      <t xml:space="preserve"> function (function 16):
- Function 16 can be used directely for commands (register address= 0).
                  </t>
    </r>
    <r>
      <rPr>
        <b/>
        <sz val="8"/>
        <rFont val="Calibri"/>
        <family val="2"/>
        <scheme val="minor"/>
      </rPr>
      <t>Example: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 xml:space="preserve">Stop Generator </t>
    </r>
    <r>
      <rPr>
        <sz val="8"/>
        <rFont val="Calibri"/>
        <family val="2"/>
        <scheme val="minor"/>
      </rPr>
      <t xml:space="preserve">command= Query: </t>
    </r>
    <r>
      <rPr>
        <sz val="8"/>
        <color rgb="FF0070C0"/>
        <rFont val="Calibri"/>
        <family val="2"/>
        <scheme val="minor"/>
      </rPr>
      <t>01.10.00.00.00.01.02.00.1F.</t>
    </r>
    <r>
      <rPr>
        <sz val="8"/>
        <rFont val="Calibri"/>
        <family val="2"/>
        <scheme val="minor"/>
      </rPr>
      <t xml:space="preserve">
- Function 16 for all the others available registers must be managed in a programming session: 
                                      </t>
    </r>
    <r>
      <rPr>
        <i/>
        <sz val="8"/>
        <rFont val="Calibri"/>
        <family val="2"/>
        <scheme val="minor"/>
      </rPr>
      <t>Open programming Session</t>
    </r>
    <r>
      <rPr>
        <sz val="8"/>
        <rFont val="Calibri"/>
        <family val="2"/>
        <scheme val="minor"/>
      </rPr>
      <t xml:space="preserve"> command (Query 1) + function 16 of the wished parameters (Query 2) + </t>
    </r>
    <r>
      <rPr>
        <i/>
        <sz val="8"/>
        <rFont val="Calibri"/>
        <family val="2"/>
        <scheme val="minor"/>
      </rPr>
      <t>Close programming Session</t>
    </r>
    <r>
      <rPr>
        <sz val="8"/>
        <rFont val="Calibri"/>
        <family val="2"/>
        <scheme val="minor"/>
      </rPr>
      <t xml:space="preserve"> command (Query 3).
                  </t>
    </r>
    <r>
      <rPr>
        <b/>
        <sz val="8"/>
        <rFont val="Calibri"/>
        <family val="2"/>
        <scheme val="minor"/>
      </rPr>
      <t>Example:</t>
    </r>
    <r>
      <rPr>
        <sz val="8"/>
        <rFont val="Calibri"/>
        <family val="2"/>
        <scheme val="minor"/>
      </rPr>
      <t xml:space="preserve"> New password setting (register address= 630; new value= 5):
                                       Query 1: </t>
    </r>
    <r>
      <rPr>
        <sz val="8"/>
        <color rgb="FF0070C0"/>
        <rFont val="Calibri"/>
        <family val="2"/>
        <scheme val="minor"/>
      </rPr>
      <t>01.10.00.00.00.01.02.00.64</t>
    </r>
    <r>
      <rPr>
        <sz val="8"/>
        <rFont val="Calibri"/>
        <family val="2"/>
        <scheme val="minor"/>
      </rPr>
      <t xml:space="preserve"> + Query 2: </t>
    </r>
    <r>
      <rPr>
        <sz val="8"/>
        <color rgb="FF0070C0"/>
        <rFont val="Calibri"/>
        <family val="2"/>
        <scheme val="minor"/>
      </rPr>
      <t>01.10.02.76.00.01.02.00.05</t>
    </r>
    <r>
      <rPr>
        <sz val="8"/>
        <rFont val="Calibri"/>
        <family val="2"/>
        <scheme val="minor"/>
      </rPr>
      <t xml:space="preserve"> + Query 3: </t>
    </r>
    <r>
      <rPr>
        <sz val="8"/>
        <color rgb="FF0070C0"/>
        <rFont val="Calibri"/>
        <family val="2"/>
        <scheme val="minor"/>
      </rPr>
      <t>01.10.00.00.00.01.02.00.65</t>
    </r>
    <r>
      <rPr>
        <sz val="8"/>
        <rFont val="Calibri"/>
        <family val="2"/>
        <scheme val="minor"/>
      </rPr>
      <t>.</t>
    </r>
  </si>
  <si>
    <t>Hertz</t>
  </si>
  <si>
    <t>Second</t>
  </si>
  <si>
    <t>- New template
- Inserted Modbus functions list in Legend sheet</t>
  </si>
  <si>
    <t>Copyright</t>
  </si>
  <si>
    <t>The data and illustrations are not binding. We reserve the right to modify the contents of this document on the basis of technical development of the products, without prior notice.</t>
  </si>
  <si>
    <t>Copyright 2000-2016 ABB. All rights reserved.</t>
  </si>
  <si>
    <t>Acronym and definition</t>
  </si>
  <si>
    <t>Release</t>
  </si>
  <si>
    <t>A</t>
  </si>
  <si>
    <t>B</t>
  </si>
  <si>
    <t>C</t>
  </si>
  <si>
    <t>D</t>
  </si>
  <si>
    <t>Inserted Copyright notes in Legend sheet</t>
  </si>
  <si>
    <t>E</t>
  </si>
  <si>
    <t>events safet load: inserted details (acronyms)</t>
  </si>
  <si>
    <t>44 = Safety Load On (SLC ON)</t>
  </si>
  <si>
    <t>45 = Safety Load Off (SLC OFF)</t>
  </si>
  <si>
    <t>F</t>
  </si>
  <si>
    <t>EVENTS</t>
  </si>
  <si>
    <t>alarm</t>
  </si>
  <si>
    <t>event</t>
  </si>
  <si>
    <t>Read data (Hex):</t>
  </si>
  <si>
    <t>num char</t>
  </si>
  <si>
    <t>char completo</t>
  </si>
  <si>
    <t>byte 1</t>
  </si>
  <si>
    <t>byte 2</t>
  </si>
  <si>
    <t>bin2</t>
  </si>
  <si>
    <t>bin1</t>
  </si>
  <si>
    <t>intestazione 1</t>
  </si>
  <si>
    <t>intestazione 2</t>
  </si>
  <si>
    <t>bit 15 text</t>
  </si>
  <si>
    <t xml:space="preserve">bit 15 </t>
  </si>
  <si>
    <t>concatenate</t>
  </si>
  <si>
    <t>allarmi in base a maschera</t>
  </si>
  <si>
    <t>bit 0…7</t>
  </si>
  <si>
    <t>bit 8…14</t>
  </si>
  <si>
    <t xml:space="preserve"> LN1 phase missing</t>
  </si>
  <si>
    <t>caoncatenate event o alarm</t>
  </si>
  <si>
    <t>Manual</t>
  </si>
  <si>
    <t>Auto</t>
  </si>
  <si>
    <t>Test</t>
  </si>
  <si>
    <t>External command</t>
  </si>
  <si>
    <t>Fieldbus</t>
  </si>
  <si>
    <t>Digital input</t>
  </si>
  <si>
    <t>LN1 no voltage</t>
  </si>
  <si>
    <t>LN1 undervoltage</t>
  </si>
  <si>
    <t>LN1 overvoltage</t>
  </si>
  <si>
    <t>LN1 voltage unbalance</t>
  </si>
  <si>
    <t>LN1 incorrect phase sequence</t>
  </si>
  <si>
    <t>LN1 invalid frequency</t>
  </si>
  <si>
    <t>LN2 no voltage</t>
  </si>
  <si>
    <t>LN2 undervoltage</t>
  </si>
  <si>
    <t>LN2 overvoltage</t>
  </si>
  <si>
    <t>LN2 phase missing</t>
  </si>
  <si>
    <t>LN2 voltage unbalance</t>
  </si>
  <si>
    <t>LN2 incorrect phase sequence</t>
  </si>
  <si>
    <t>LN2 invalid frequency</t>
  </si>
  <si>
    <t>Opening CB1</t>
  </si>
  <si>
    <t>Closing CB2</t>
  </si>
  <si>
    <t>Opening CB2</t>
  </si>
  <si>
    <t>Closing CB1</t>
  </si>
  <si>
    <t>CB1 open</t>
  </si>
  <si>
    <t>CB2 open</t>
  </si>
  <si>
    <t>CB3 open</t>
  </si>
  <si>
    <t>CB1 closed</t>
  </si>
  <si>
    <t>CB2 closed</t>
  </si>
  <si>
    <t>CB3 closed</t>
  </si>
  <si>
    <t>Generator started</t>
  </si>
  <si>
    <t>Generator stopped</t>
  </si>
  <si>
    <t>Logic enabled</t>
  </si>
  <si>
    <t>Logic disabled</t>
  </si>
  <si>
    <t>Force commutation on</t>
  </si>
  <si>
    <t>Force commutation off</t>
  </si>
  <si>
    <t>Generator start on</t>
  </si>
  <si>
    <t>Generator start off</t>
  </si>
  <si>
    <t>Switching enabled</t>
  </si>
  <si>
    <t>Switching disabled</t>
  </si>
  <si>
    <t>Remote reset on</t>
  </si>
  <si>
    <t>Remote reset off</t>
  </si>
  <si>
    <t>Manual to auto</t>
  </si>
  <si>
    <t>Auto to manual</t>
  </si>
  <si>
    <t>Manual to test</t>
  </si>
  <si>
    <t>Test to manual</t>
  </si>
  <si>
    <t>Opening CB3</t>
  </si>
  <si>
    <t>Closing CB3</t>
  </si>
  <si>
    <t>Emergency lock on</t>
  </si>
  <si>
    <t>Emergency lock off</t>
  </si>
  <si>
    <t>Safety Load On (SLC ON)</t>
  </si>
  <si>
    <t>Safety Load Off (SLC OFF)</t>
  </si>
  <si>
    <t>0 = not significant</t>
  </si>
  <si>
    <t>Mode not significant / not recorded</t>
  </si>
  <si>
    <t>Events: updated main table; new details in legend; new sheet for automatic conversion</t>
  </si>
  <si>
    <r>
      <t xml:space="preserve">In case of  Event type (byte 15=1), bits from 0 to 7 refer to modality at the recording time:
</t>
    </r>
    <r>
      <rPr>
        <b/>
        <sz val="8"/>
        <rFont val="Calibri"/>
        <family val="2"/>
        <scheme val="minor"/>
      </rPr>
      <t>Not significant:</t>
    </r>
    <r>
      <rPr>
        <sz val="8"/>
        <rFont val="Calibri"/>
        <family val="2"/>
        <scheme val="minor"/>
      </rPr>
      <t xml:space="preserve"> not recorded 
</t>
    </r>
    <r>
      <rPr>
        <b/>
        <sz val="8"/>
        <rFont val="Calibri"/>
        <family val="2"/>
        <scheme val="minor"/>
      </rPr>
      <t>Manual:</t>
    </r>
    <r>
      <rPr>
        <sz val="8"/>
        <rFont val="Calibri"/>
        <family val="2"/>
        <scheme val="minor"/>
      </rPr>
      <t xml:space="preserve"> Action was done in manual mode (CB closed by pushing a button for example)
</t>
    </r>
    <r>
      <rPr>
        <b/>
        <sz val="8"/>
        <rFont val="Calibri"/>
        <family val="2"/>
        <scheme val="minor"/>
      </rPr>
      <t>Auto:</t>
    </r>
    <r>
      <rPr>
        <sz val="8"/>
        <rFont val="Calibri"/>
        <family val="2"/>
        <scheme val="minor"/>
      </rPr>
      <t xml:space="preserve"> Action was done by automatic control sequence
</t>
    </r>
    <r>
      <rPr>
        <b/>
        <sz val="8"/>
        <rFont val="Calibri"/>
        <family val="2"/>
        <scheme val="minor"/>
      </rPr>
      <t>Test:</t>
    </r>
    <r>
      <rPr>
        <sz val="8"/>
        <rFont val="Calibri"/>
        <family val="2"/>
        <scheme val="minor"/>
      </rPr>
      <t xml:space="preserve"> Action was done in test sequence
</t>
    </r>
    <r>
      <rPr>
        <b/>
        <sz val="8"/>
        <rFont val="Calibri"/>
        <family val="2"/>
        <scheme val="minor"/>
      </rPr>
      <t xml:space="preserve">External command: </t>
    </r>
    <r>
      <rPr>
        <sz val="8"/>
        <rFont val="Calibri"/>
        <family val="2"/>
        <scheme val="minor"/>
      </rPr>
      <t xml:space="preserve">Action was not done by using ATS022 (CB status changed manually for example)
</t>
    </r>
    <r>
      <rPr>
        <b/>
        <sz val="8"/>
        <rFont val="Calibri"/>
        <family val="2"/>
        <scheme val="minor"/>
      </rPr>
      <t>Fieldbus:</t>
    </r>
    <r>
      <rPr>
        <sz val="8"/>
        <rFont val="Calibri"/>
        <family val="2"/>
        <scheme val="minor"/>
      </rPr>
      <t xml:space="preserve"> Action was done via a Modbus command
</t>
    </r>
    <r>
      <rPr>
        <b/>
        <sz val="8"/>
        <rFont val="Calibri"/>
        <family val="2"/>
        <scheme val="minor"/>
      </rPr>
      <t>Digital input:</t>
    </r>
    <r>
      <rPr>
        <sz val="8"/>
        <rFont val="Calibri"/>
        <family val="2"/>
        <scheme val="minor"/>
      </rPr>
      <t xml:space="preserve"> Action was done by activating a digital input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</si>
</sst>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55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u/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sz val="10"/>
      <color rgb="FF0033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color rgb="FFFF0000"/>
      <name val="Calibri"/>
      <family val="2"/>
      <scheme val="minor"/>
    </font>
    <font>
      <sz val="15"/>
      <color rgb="FF0033CC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27" fillId="7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9" fontId="6" fillId="3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6" fillId="3" borderId="2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0" fillId="4" borderId="1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 wrapText="1"/>
    </xf>
    <xf numFmtId="0" fontId="14" fillId="0" borderId="0" xfId="2" applyFont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5" borderId="1" xfId="3" applyFont="1" applyFill="1" applyBorder="1" applyAlignment="1" applyProtection="1">
      <alignment horizontal="center" vertical="center"/>
    </xf>
    <xf numFmtId="0" fontId="15" fillId="4" borderId="1" xfId="3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3" fillId="4" borderId="1" xfId="3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3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/>
    </xf>
    <xf numFmtId="0" fontId="17" fillId="3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4" borderId="1" xfId="3" applyFont="1" applyFill="1" applyBorder="1" applyAlignment="1" applyProtection="1">
      <alignment horizontal="left" vertical="center" wrapText="1"/>
    </xf>
    <xf numFmtId="0" fontId="10" fillId="4" borderId="1" xfId="3" applyFont="1" applyFill="1" applyBorder="1" applyAlignment="1" applyProtection="1">
      <alignment horizontal="left" vertical="center" wrapText="1"/>
    </xf>
    <xf numFmtId="0" fontId="10" fillId="5" borderId="1" xfId="3" applyFont="1" applyFill="1" applyBorder="1" applyAlignment="1" applyProtection="1">
      <alignment horizontal="left" vertical="center" wrapText="1"/>
    </xf>
    <xf numFmtId="0" fontId="19" fillId="4" borderId="1" xfId="3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21" fillId="7" borderId="0" xfId="0" applyFont="1" applyFill="1" applyAlignment="1">
      <alignment horizontal="left"/>
    </xf>
    <xf numFmtId="0" fontId="22" fillId="7" borderId="0" xfId="0" applyFont="1" applyFill="1" applyAlignment="1">
      <alignment horizontal="center"/>
    </xf>
    <xf numFmtId="0" fontId="22" fillId="0" borderId="0" xfId="0" applyFont="1"/>
    <xf numFmtId="0" fontId="23" fillId="8" borderId="0" xfId="0" applyFont="1" applyFill="1" applyAlignment="1">
      <alignment horizontal="left"/>
    </xf>
    <xf numFmtId="0" fontId="22" fillId="8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6" fillId="7" borderId="8" xfId="0" applyFont="1" applyFill="1" applyBorder="1" applyAlignment="1">
      <alignment horizontal="left" vertical="center"/>
    </xf>
    <xf numFmtId="14" fontId="20" fillId="0" borderId="4" xfId="0" applyNumberFormat="1" applyFont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/>
    </xf>
    <xf numFmtId="0" fontId="12" fillId="5" borderId="9" xfId="3" applyFont="1" applyFill="1" applyBorder="1" applyAlignment="1" applyProtection="1">
      <alignment horizontal="left" vertical="center" wrapText="1"/>
    </xf>
    <xf numFmtId="0" fontId="12" fillId="5" borderId="10" xfId="3" applyFont="1" applyFill="1" applyBorder="1" applyAlignment="1" applyProtection="1">
      <alignment horizontal="left" vertical="center" wrapText="1"/>
    </xf>
    <xf numFmtId="0" fontId="12" fillId="5" borderId="2" xfId="3" applyFont="1" applyFill="1" applyBorder="1" applyAlignment="1" applyProtection="1">
      <alignment horizontal="left" vertical="center" wrapText="1"/>
    </xf>
    <xf numFmtId="0" fontId="12" fillId="5" borderId="1" xfId="3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7" fillId="12" borderId="1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49" fontId="26" fillId="7" borderId="8" xfId="0" applyNumberFormat="1" applyFont="1" applyFill="1" applyBorder="1" applyAlignment="1">
      <alignment horizontal="left" vertical="center"/>
    </xf>
    <xf numFmtId="49" fontId="20" fillId="0" borderId="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 wrapText="1"/>
    </xf>
    <xf numFmtId="49" fontId="20" fillId="0" borderId="4" xfId="0" applyNumberFormat="1" applyFont="1" applyBorder="1" applyAlignment="1">
      <alignment horizontal="left" vertical="center" wrapText="1"/>
    </xf>
    <xf numFmtId="0" fontId="21" fillId="7" borderId="8" xfId="0" applyFont="1" applyFill="1" applyBorder="1" applyAlignment="1">
      <alignment horizontal="left"/>
    </xf>
    <xf numFmtId="0" fontId="22" fillId="7" borderId="8" xfId="0" applyFont="1" applyFill="1" applyBorder="1" applyAlignment="1">
      <alignment horizontal="center"/>
    </xf>
    <xf numFmtId="0" fontId="6" fillId="0" borderId="8" xfId="0" applyFont="1" applyBorder="1"/>
    <xf numFmtId="0" fontId="22" fillId="0" borderId="8" xfId="0" applyFont="1" applyBorder="1" applyAlignment="1">
      <alignment horizontal="center"/>
    </xf>
    <xf numFmtId="0" fontId="21" fillId="7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9" borderId="13" xfId="0" applyFont="1" applyFill="1" applyBorder="1" applyAlignment="1">
      <alignment horizontal="center"/>
    </xf>
    <xf numFmtId="0" fontId="22" fillId="0" borderId="8" xfId="0" applyFont="1" applyBorder="1" applyAlignment="1">
      <alignment horizontal="left"/>
    </xf>
    <xf numFmtId="0" fontId="23" fillId="8" borderId="13" xfId="0" applyFont="1" applyFill="1" applyBorder="1" applyAlignment="1">
      <alignment horizontal="left"/>
    </xf>
    <xf numFmtId="0" fontId="22" fillId="8" borderId="13" xfId="0" applyFont="1" applyFill="1" applyBorder="1" applyAlignment="1">
      <alignment horizontal="center"/>
    </xf>
    <xf numFmtId="0" fontId="24" fillId="0" borderId="8" xfId="0" applyFont="1" applyBorder="1" applyAlignment="1">
      <alignment vertical="top" wrapText="1"/>
    </xf>
    <xf numFmtId="0" fontId="20" fillId="13" borderId="4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vertical="top" wrapText="1"/>
    </xf>
    <xf numFmtId="0" fontId="23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 vertical="center" wrapText="1"/>
    </xf>
    <xf numFmtId="0" fontId="33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0" fillId="14" borderId="0" xfId="0" applyFill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Protection="1"/>
    <xf numFmtId="0" fontId="0" fillId="0" borderId="0" xfId="0" applyFill="1" applyBorder="1" applyProtection="1"/>
    <xf numFmtId="0" fontId="29" fillId="0" borderId="0" xfId="0" applyFont="1" applyAlignment="1" applyProtection="1">
      <alignment vertical="center"/>
      <protection locked="0"/>
    </xf>
    <xf numFmtId="0" fontId="27" fillId="7" borderId="2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textRotation="90" wrapText="1"/>
    </xf>
    <xf numFmtId="0" fontId="27" fillId="11" borderId="3" xfId="0" applyFont="1" applyFill="1" applyBorder="1" applyAlignment="1">
      <alignment horizontal="center"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RowLevel_1" xfId="1" builtinId="1" iLevel="0"/>
    <cellStyle name="RowLevel_2" xfId="2" builtinId="1" iLevel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</xdr:colOff>
      <xdr:row>9</xdr:row>
      <xdr:rowOff>29308</xdr:rowOff>
    </xdr:from>
    <xdr:to>
      <xdr:col>1</xdr:col>
      <xdr:colOff>3933777</xdr:colOff>
      <xdr:row>9</xdr:row>
      <xdr:rowOff>1186962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538" y="2014904"/>
          <a:ext cx="3875162" cy="1157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51288</xdr:colOff>
      <xdr:row>10</xdr:row>
      <xdr:rowOff>43961</xdr:rowOff>
    </xdr:from>
    <xdr:to>
      <xdr:col>1</xdr:col>
      <xdr:colOff>3978519</xdr:colOff>
      <xdr:row>10</xdr:row>
      <xdr:rowOff>1155410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211" y="3326423"/>
          <a:ext cx="3927231" cy="111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65943</xdr:colOff>
      <xdr:row>11</xdr:row>
      <xdr:rowOff>36636</xdr:rowOff>
    </xdr:from>
    <xdr:to>
      <xdr:col>1</xdr:col>
      <xdr:colOff>3011365</xdr:colOff>
      <xdr:row>11</xdr:row>
      <xdr:rowOff>1011812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866" y="4528040"/>
          <a:ext cx="2945422" cy="97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29307</xdr:colOff>
      <xdr:row>12</xdr:row>
      <xdr:rowOff>21980</xdr:rowOff>
    </xdr:from>
    <xdr:to>
      <xdr:col>1</xdr:col>
      <xdr:colOff>5204339</xdr:colOff>
      <xdr:row>12</xdr:row>
      <xdr:rowOff>1135673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230" y="5619749"/>
          <a:ext cx="5175032" cy="111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/>
  </sheetViews>
  <sheetFormatPr defaultRowHeight="11.25" x14ac:dyDescent="0.2"/>
  <cols>
    <col min="1" max="1" width="12.7109375" style="126" bestFit="1" customWidth="1"/>
    <col min="2" max="2" width="110" style="126" bestFit="1" customWidth="1"/>
    <col min="3" max="3" width="9.140625" style="126" customWidth="1"/>
    <col min="4" max="4" width="10.5703125" style="126" customWidth="1"/>
    <col min="5" max="5" width="13.7109375" style="126" bestFit="1" customWidth="1"/>
    <col min="6" max="6" width="9.140625" style="120"/>
    <col min="7" max="7" width="46.28515625" style="120" customWidth="1"/>
    <col min="8" max="16384" width="9.140625" style="120"/>
  </cols>
  <sheetData>
    <row r="1" spans="1:8" ht="26.25" x14ac:dyDescent="0.4">
      <c r="A1" s="118" t="s">
        <v>400</v>
      </c>
      <c r="B1" s="119"/>
      <c r="C1" s="120"/>
      <c r="D1" s="120"/>
      <c r="E1" s="120"/>
    </row>
    <row r="2" spans="1:8" x14ac:dyDescent="0.2">
      <c r="A2" s="161" t="s">
        <v>401</v>
      </c>
      <c r="B2" s="162"/>
      <c r="C2" s="120"/>
      <c r="D2" s="120"/>
      <c r="E2" s="120"/>
    </row>
    <row r="3" spans="1:8" x14ac:dyDescent="0.2">
      <c r="A3" s="123"/>
      <c r="B3" s="124" t="s">
        <v>410</v>
      </c>
      <c r="C3" s="120"/>
      <c r="D3" s="120"/>
      <c r="E3" s="120"/>
    </row>
    <row r="4" spans="1:8" ht="33.75" x14ac:dyDescent="0.2">
      <c r="A4" s="123"/>
      <c r="B4" s="125" t="s">
        <v>415</v>
      </c>
      <c r="C4" s="120"/>
      <c r="D4" s="120"/>
      <c r="E4" s="120"/>
    </row>
    <row r="5" spans="1:8" x14ac:dyDescent="0.2">
      <c r="A5" s="160"/>
      <c r="B5" s="163" t="s">
        <v>402</v>
      </c>
      <c r="C5" s="120"/>
      <c r="D5" s="120"/>
      <c r="E5" s="120"/>
    </row>
    <row r="6" spans="1:8" x14ac:dyDescent="0.2">
      <c r="A6" s="123"/>
      <c r="B6" s="123"/>
      <c r="C6" s="120"/>
      <c r="D6" s="120"/>
      <c r="E6" s="120"/>
    </row>
    <row r="7" spans="1:8" ht="26.25" x14ac:dyDescent="0.4">
      <c r="A7" s="118" t="s">
        <v>403</v>
      </c>
      <c r="B7" s="119"/>
      <c r="C7" s="120"/>
      <c r="D7" s="120"/>
      <c r="E7" s="120"/>
    </row>
    <row r="8" spans="1:8" x14ac:dyDescent="0.2">
      <c r="A8" s="161" t="s">
        <v>416</v>
      </c>
      <c r="B8" s="162"/>
      <c r="C8" s="120"/>
      <c r="D8" s="120"/>
      <c r="E8" s="120"/>
    </row>
    <row r="9" spans="1:8" x14ac:dyDescent="0.2">
      <c r="A9" s="123"/>
      <c r="B9" s="125" t="s">
        <v>417</v>
      </c>
      <c r="C9" s="125"/>
      <c r="D9" s="125"/>
      <c r="E9" s="125"/>
      <c r="F9" s="125"/>
      <c r="G9" s="125"/>
      <c r="H9" s="125"/>
    </row>
    <row r="10" spans="1:8" ht="102" customHeight="1" x14ac:dyDescent="0.2">
      <c r="A10" s="123"/>
      <c r="B10" s="125"/>
      <c r="C10" s="125"/>
      <c r="D10" s="125"/>
      <c r="E10" s="125"/>
      <c r="F10" s="125"/>
      <c r="G10" s="125"/>
      <c r="H10" s="125"/>
    </row>
    <row r="11" spans="1:8" ht="95.25" customHeight="1" x14ac:dyDescent="0.2">
      <c r="A11" s="123"/>
      <c r="B11" s="125"/>
      <c r="C11" s="125"/>
      <c r="D11" s="125"/>
      <c r="E11" s="125"/>
      <c r="F11" s="125"/>
      <c r="G11" s="125"/>
      <c r="H11" s="125"/>
    </row>
    <row r="12" spans="1:8" ht="87" customHeight="1" x14ac:dyDescent="0.2">
      <c r="A12" s="123"/>
      <c r="B12" s="125"/>
      <c r="C12" s="125"/>
      <c r="D12" s="125"/>
      <c r="E12" s="125"/>
      <c r="F12" s="125"/>
      <c r="G12" s="125"/>
      <c r="H12" s="125"/>
    </row>
    <row r="13" spans="1:8" ht="93" customHeight="1" x14ac:dyDescent="0.2">
      <c r="A13" s="123"/>
      <c r="B13" s="144"/>
      <c r="C13" s="125"/>
      <c r="D13" s="125"/>
      <c r="E13" s="125"/>
      <c r="F13" s="125"/>
      <c r="G13" s="125"/>
      <c r="H13" s="125"/>
    </row>
    <row r="14" spans="1:8" ht="45" x14ac:dyDescent="0.2">
      <c r="A14" s="123"/>
      <c r="B14" s="125" t="s">
        <v>421</v>
      </c>
      <c r="C14" s="125"/>
      <c r="D14" s="125"/>
      <c r="E14" s="125"/>
      <c r="F14" s="125"/>
      <c r="G14" s="125"/>
      <c r="H14" s="125"/>
    </row>
    <row r="15" spans="1:8" x14ac:dyDescent="0.2">
      <c r="A15" s="121" t="s">
        <v>418</v>
      </c>
      <c r="B15" s="122"/>
      <c r="C15" s="120"/>
      <c r="D15" s="120"/>
      <c r="E15" s="120"/>
    </row>
    <row r="16" spans="1:8" ht="17.25" customHeight="1" x14ac:dyDescent="0.2">
      <c r="A16" s="145"/>
      <c r="B16" s="146" t="s">
        <v>422</v>
      </c>
      <c r="C16" s="120"/>
      <c r="D16" s="120"/>
      <c r="E16" s="120"/>
    </row>
    <row r="17" spans="1:9" ht="66" customHeight="1" x14ac:dyDescent="0.2">
      <c r="A17" s="123"/>
      <c r="B17" s="125" t="s">
        <v>423</v>
      </c>
    </row>
    <row r="18" spans="1:9" ht="86.25" customHeight="1" x14ac:dyDescent="0.2">
      <c r="A18" s="168"/>
      <c r="B18" s="169" t="s">
        <v>424</v>
      </c>
    </row>
    <row r="19" spans="1:9" x14ac:dyDescent="0.2">
      <c r="A19" s="121" t="s">
        <v>443</v>
      </c>
      <c r="B19" s="122"/>
      <c r="C19" s="120"/>
      <c r="D19" s="120"/>
      <c r="E19" s="120"/>
    </row>
    <row r="20" spans="1:9" ht="94.5" customHeight="1" x14ac:dyDescent="0.2">
      <c r="A20" s="170"/>
      <c r="B20" s="171" t="s">
        <v>517</v>
      </c>
      <c r="C20" s="120"/>
      <c r="D20" s="120"/>
      <c r="E20" s="120"/>
    </row>
    <row r="21" spans="1:9" x14ac:dyDescent="0.2">
      <c r="A21" s="123"/>
      <c r="F21" s="126"/>
    </row>
    <row r="22" spans="1:9" ht="26.25" x14ac:dyDescent="0.4">
      <c r="A22" s="155" t="s">
        <v>431</v>
      </c>
      <c r="B22" s="156"/>
      <c r="C22" s="127"/>
      <c r="D22" s="127"/>
      <c r="E22" s="127"/>
      <c r="F22" s="127"/>
      <c r="G22" s="128"/>
      <c r="H22" s="128"/>
      <c r="I22" s="128"/>
    </row>
    <row r="23" spans="1:9" x14ac:dyDescent="0.2">
      <c r="A23" s="159" t="s">
        <v>404</v>
      </c>
      <c r="B23" s="159" t="s">
        <v>405</v>
      </c>
      <c r="F23" s="126"/>
    </row>
    <row r="24" spans="1:9" x14ac:dyDescent="0.2">
      <c r="A24" s="158" t="s">
        <v>178</v>
      </c>
      <c r="B24" s="158" t="s">
        <v>426</v>
      </c>
      <c r="F24" s="126"/>
    </row>
    <row r="25" spans="1:9" x14ac:dyDescent="0.2">
      <c r="A25" s="158" t="s">
        <v>176</v>
      </c>
      <c r="B25" s="158" t="s">
        <v>425</v>
      </c>
    </row>
    <row r="26" spans="1:9" x14ac:dyDescent="0.2">
      <c r="A26" s="158" t="s">
        <v>175</v>
      </c>
      <c r="B26" s="158" t="s">
        <v>406</v>
      </c>
    </row>
    <row r="27" spans="1:9" x14ac:dyDescent="0.2">
      <c r="A27" s="158"/>
      <c r="B27" s="158"/>
    </row>
    <row r="28" spans="1:9" x14ac:dyDescent="0.2">
      <c r="A28" s="157" t="s">
        <v>407</v>
      </c>
      <c r="B28" s="157" t="s">
        <v>405</v>
      </c>
    </row>
    <row r="29" spans="1:9" x14ac:dyDescent="0.2">
      <c r="A29" s="154" t="s">
        <v>408</v>
      </c>
      <c r="B29" s="154" t="s">
        <v>409</v>
      </c>
    </row>
    <row r="31" spans="1:9" ht="26.25" x14ac:dyDescent="0.4">
      <c r="A31" s="151" t="s">
        <v>428</v>
      </c>
      <c r="B31" s="152"/>
      <c r="C31" s="120"/>
      <c r="D31" s="120"/>
      <c r="E31" s="120"/>
    </row>
    <row r="32" spans="1:9" ht="28.5" customHeight="1" x14ac:dyDescent="0.2">
      <c r="A32" s="2" t="s">
        <v>429</v>
      </c>
      <c r="B32" s="2"/>
    </row>
    <row r="33" spans="1:2" ht="12.75" x14ac:dyDescent="0.2">
      <c r="A33" s="153" t="s">
        <v>430</v>
      </c>
      <c r="B33" s="154"/>
    </row>
  </sheetData>
  <mergeCells count="1">
    <mergeCell ref="A32:B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/>
  </sheetViews>
  <sheetFormatPr defaultRowHeight="12.75" x14ac:dyDescent="0.2"/>
  <cols>
    <col min="1" max="1" width="11.140625" style="166" customWidth="1"/>
    <col min="2" max="2" width="18" style="7" bestFit="1" customWidth="1"/>
    <col min="3" max="3" width="117.140625" style="149" bestFit="1" customWidth="1"/>
    <col min="4" max="4" width="20.7109375" style="7" bestFit="1" customWidth="1"/>
    <col min="5" max="16384" width="9.140625" style="3"/>
  </cols>
  <sheetData>
    <row r="1" spans="1:4" ht="18.75" customHeight="1" x14ac:dyDescent="0.2">
      <c r="A1" s="129" t="s">
        <v>432</v>
      </c>
      <c r="B1" s="129" t="s">
        <v>34</v>
      </c>
      <c r="C1" s="147" t="s">
        <v>7</v>
      </c>
      <c r="D1" s="6"/>
    </row>
    <row r="2" spans="1:4" ht="18.75" customHeight="1" x14ac:dyDescent="0.2">
      <c r="A2" s="164" t="s">
        <v>433</v>
      </c>
      <c r="B2" s="130">
        <v>40828</v>
      </c>
      <c r="C2" s="148" t="s">
        <v>116</v>
      </c>
      <c r="D2" s="6"/>
    </row>
    <row r="3" spans="1:4" ht="18.75" customHeight="1" x14ac:dyDescent="0.2">
      <c r="A3" s="164" t="s">
        <v>434</v>
      </c>
      <c r="B3" s="130">
        <v>41495</v>
      </c>
      <c r="C3" s="148" t="s">
        <v>386</v>
      </c>
      <c r="D3" s="6"/>
    </row>
    <row r="4" spans="1:4" ht="25.5" x14ac:dyDescent="0.2">
      <c r="A4" s="164" t="s">
        <v>435</v>
      </c>
      <c r="B4" s="130">
        <v>41892</v>
      </c>
      <c r="C4" s="150" t="s">
        <v>427</v>
      </c>
    </row>
    <row r="5" spans="1:4" ht="18.75" customHeight="1" x14ac:dyDescent="0.2">
      <c r="A5" s="164" t="s">
        <v>436</v>
      </c>
      <c r="B5" s="130">
        <v>42514</v>
      </c>
      <c r="C5" s="167" t="s">
        <v>437</v>
      </c>
    </row>
    <row r="6" spans="1:4" ht="18.75" customHeight="1" x14ac:dyDescent="0.2">
      <c r="A6" s="164" t="s">
        <v>438</v>
      </c>
      <c r="B6" s="130">
        <v>42614</v>
      </c>
      <c r="C6" s="167" t="s">
        <v>439</v>
      </c>
    </row>
    <row r="7" spans="1:4" ht="18.75" customHeight="1" x14ac:dyDescent="0.2">
      <c r="A7" s="164" t="s">
        <v>442</v>
      </c>
      <c r="B7" s="130">
        <v>42859</v>
      </c>
      <c r="C7" s="167" t="s">
        <v>516</v>
      </c>
    </row>
    <row r="8" spans="1:4" ht="18.75" customHeight="1" x14ac:dyDescent="0.2">
      <c r="A8" s="165"/>
    </row>
    <row r="9" spans="1:4" ht="18.75" customHeight="1" x14ac:dyDescent="0.2">
      <c r="A9" s="165"/>
    </row>
    <row r="10" spans="1:4" ht="18.75" customHeight="1" x14ac:dyDescent="0.2"/>
    <row r="11" spans="1:4" ht="18.75" customHeight="1" x14ac:dyDescent="0.2"/>
    <row r="12" spans="1:4" ht="18.75" customHeight="1" x14ac:dyDescent="0.2"/>
    <row r="13" spans="1:4" ht="18.75" customHeight="1" x14ac:dyDescent="0.2"/>
    <row r="14" spans="1:4" ht="18.75" customHeight="1" x14ac:dyDescent="0.2"/>
    <row r="15" spans="1:4" ht="18.75" customHeight="1" x14ac:dyDescent="0.2"/>
    <row r="16" spans="1:4" ht="18.75" customHeight="1" x14ac:dyDescent="0.2"/>
  </sheetData>
  <phoneticPr fontId="1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O191"/>
  <sheetViews>
    <sheetView zoomScaleNormal="100" workbookViewId="0">
      <pane ySplit="2" topLeftCell="A3" activePane="bottomLeft" state="frozen"/>
      <selection pane="bottomLeft" sqref="A1:A2"/>
    </sheetView>
  </sheetViews>
  <sheetFormatPr defaultRowHeight="15.75" outlineLevelRow="2" x14ac:dyDescent="0.2"/>
  <cols>
    <col min="1" max="1" width="30.5703125" style="36" bestFit="1" customWidth="1"/>
    <col min="2" max="2" width="9.28515625" style="36" bestFit="1" customWidth="1"/>
    <col min="3" max="3" width="6.85546875" style="36" bestFit="1" customWidth="1"/>
    <col min="4" max="4" width="31.5703125" style="64" bestFit="1" customWidth="1"/>
    <col min="5" max="5" width="35.85546875" style="64" bestFit="1" customWidth="1"/>
    <col min="6" max="6" width="6" style="36" bestFit="1" customWidth="1"/>
    <col min="7" max="7" width="10.7109375" style="36" bestFit="1" customWidth="1"/>
    <col min="8" max="8" width="5.7109375" style="36" bestFit="1" customWidth="1"/>
    <col min="9" max="9" width="6.5703125" style="75" bestFit="1" customWidth="1"/>
    <col min="10" max="11" width="17" style="36" customWidth="1"/>
    <col min="12" max="14" width="3.5703125" style="36" bestFit="1" customWidth="1"/>
    <col min="15" max="15" width="4.5703125" style="36" bestFit="1" customWidth="1"/>
    <col min="16" max="16384" width="9.140625" style="36"/>
  </cols>
  <sheetData>
    <row r="1" spans="1:15" x14ac:dyDescent="0.2">
      <c r="A1" s="1" t="s">
        <v>411</v>
      </c>
      <c r="B1" s="193" t="s">
        <v>6</v>
      </c>
      <c r="C1" s="194" t="s">
        <v>412</v>
      </c>
      <c r="D1" s="193" t="s">
        <v>31</v>
      </c>
      <c r="E1" s="193" t="s">
        <v>7</v>
      </c>
      <c r="F1" s="197" t="s">
        <v>29</v>
      </c>
      <c r="G1" s="197" t="s">
        <v>30</v>
      </c>
      <c r="H1" s="197" t="s">
        <v>28</v>
      </c>
      <c r="I1" s="197" t="s">
        <v>413</v>
      </c>
      <c r="J1" s="195" t="s">
        <v>414</v>
      </c>
      <c r="K1" s="196"/>
      <c r="L1" s="196"/>
      <c r="M1" s="196"/>
      <c r="N1" s="196"/>
      <c r="O1" s="196"/>
    </row>
    <row r="2" spans="1:15" ht="31.5" x14ac:dyDescent="0.2">
      <c r="A2" s="192"/>
      <c r="B2" s="193"/>
      <c r="C2" s="194"/>
      <c r="D2" s="193"/>
      <c r="E2" s="193"/>
      <c r="F2" s="197"/>
      <c r="G2" s="197"/>
      <c r="H2" s="197"/>
      <c r="I2" s="197"/>
      <c r="J2" s="142" t="s">
        <v>419</v>
      </c>
      <c r="K2" s="142" t="s">
        <v>420</v>
      </c>
      <c r="L2" s="143" t="s">
        <v>19</v>
      </c>
      <c r="M2" s="143" t="s">
        <v>20</v>
      </c>
      <c r="N2" s="143" t="s">
        <v>21</v>
      </c>
      <c r="O2" s="143" t="s">
        <v>22</v>
      </c>
    </row>
    <row r="3" spans="1:15" collapsed="1" x14ac:dyDescent="0.2">
      <c r="A3" s="37" t="s">
        <v>23</v>
      </c>
      <c r="B3" s="40">
        <v>1</v>
      </c>
      <c r="C3" s="40"/>
      <c r="D3" s="99"/>
      <c r="E3" s="39"/>
      <c r="F3" s="38"/>
      <c r="G3" s="38"/>
      <c r="H3" s="38"/>
      <c r="I3" s="63"/>
      <c r="J3" s="40">
        <v>0</v>
      </c>
      <c r="K3" s="40" t="str">
        <f>DEC2HEX(J3,4)</f>
        <v>0000</v>
      </c>
      <c r="L3" s="40"/>
      <c r="M3" s="40"/>
      <c r="N3" s="40"/>
      <c r="O3" s="40"/>
    </row>
    <row r="4" spans="1:15" ht="24" hidden="1" customHeight="1" outlineLevel="1" x14ac:dyDescent="0.2">
      <c r="A4" s="41" t="s">
        <v>24</v>
      </c>
      <c r="B4" s="42">
        <v>1</v>
      </c>
      <c r="C4" s="42"/>
      <c r="D4" s="95" t="s">
        <v>23</v>
      </c>
      <c r="E4" s="95"/>
      <c r="F4" s="42"/>
      <c r="G4" s="42">
        <v>1</v>
      </c>
      <c r="H4" s="42" t="s">
        <v>39</v>
      </c>
      <c r="I4" s="73" t="s">
        <v>352</v>
      </c>
      <c r="J4" s="42">
        <f>J3</f>
        <v>0</v>
      </c>
      <c r="K4" s="42" t="str">
        <f>DEC2HEX(J4,4)</f>
        <v>0000</v>
      </c>
      <c r="L4" s="42"/>
      <c r="M4" s="42"/>
      <c r="N4" s="42" t="s">
        <v>115</v>
      </c>
      <c r="O4" s="42" t="s">
        <v>115</v>
      </c>
    </row>
    <row r="5" spans="1:15" x14ac:dyDescent="0.2">
      <c r="A5" s="131"/>
      <c r="B5" s="132"/>
      <c r="C5" s="132"/>
      <c r="D5" s="136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s="48" customFormat="1" collapsed="1" x14ac:dyDescent="0.2">
      <c r="A6" s="45" t="s">
        <v>8</v>
      </c>
      <c r="B6" s="46">
        <v>1</v>
      </c>
      <c r="C6" s="46"/>
      <c r="D6" s="47"/>
      <c r="E6" s="47"/>
      <c r="F6" s="46"/>
      <c r="G6" s="46"/>
      <c r="H6" s="46"/>
      <c r="I6" s="70"/>
      <c r="J6" s="46">
        <v>40</v>
      </c>
      <c r="K6" s="46" t="str">
        <f>DEC2HEX(J6,4)</f>
        <v>0028</v>
      </c>
      <c r="L6" s="46"/>
      <c r="M6" s="46"/>
      <c r="N6" s="46"/>
      <c r="O6" s="46"/>
    </row>
    <row r="7" spans="1:15" s="52" customFormat="1" ht="15.75" hidden="1" customHeight="1" outlineLevel="1" collapsed="1" x14ac:dyDescent="0.2">
      <c r="A7" s="49" t="s">
        <v>346</v>
      </c>
      <c r="B7" s="50">
        <v>1</v>
      </c>
      <c r="C7" s="50" t="s">
        <v>115</v>
      </c>
      <c r="D7" s="51"/>
      <c r="E7" s="51"/>
      <c r="F7" s="50"/>
      <c r="G7" s="50">
        <v>1</v>
      </c>
      <c r="H7" s="50" t="s">
        <v>39</v>
      </c>
      <c r="I7" s="71" t="s">
        <v>32</v>
      </c>
      <c r="J7" s="50">
        <f>J6</f>
        <v>40</v>
      </c>
      <c r="K7" s="50" t="str">
        <f>DEC2HEX(J7,4)</f>
        <v>0028</v>
      </c>
      <c r="L7" s="50" t="s">
        <v>115</v>
      </c>
      <c r="M7" s="50" t="s">
        <v>115</v>
      </c>
      <c r="N7" s="50"/>
      <c r="O7" s="50"/>
    </row>
    <row r="8" spans="1:15" ht="15.75" hidden="1" customHeight="1" outlineLevel="2" x14ac:dyDescent="0.2">
      <c r="A8" s="53" t="s">
        <v>82</v>
      </c>
      <c r="B8" s="54"/>
      <c r="C8" s="54">
        <v>0</v>
      </c>
      <c r="D8" s="137" t="s">
        <v>82</v>
      </c>
      <c r="E8" s="133" t="s">
        <v>113</v>
      </c>
      <c r="F8" s="54"/>
      <c r="G8" s="54"/>
      <c r="H8" s="54"/>
      <c r="I8" s="72"/>
      <c r="J8" s="54"/>
      <c r="K8" s="54"/>
      <c r="L8" s="54"/>
      <c r="M8" s="54"/>
      <c r="N8" s="54"/>
      <c r="O8" s="54"/>
    </row>
    <row r="9" spans="1:15" ht="15.75" hidden="1" customHeight="1" outlineLevel="2" x14ac:dyDescent="0.2">
      <c r="A9" s="53" t="s">
        <v>82</v>
      </c>
      <c r="B9" s="54"/>
      <c r="C9" s="54">
        <v>1</v>
      </c>
      <c r="D9" s="138"/>
      <c r="E9" s="134"/>
      <c r="F9" s="54"/>
      <c r="G9" s="54"/>
      <c r="H9" s="54"/>
      <c r="I9" s="72"/>
      <c r="J9" s="54"/>
      <c r="K9" s="54"/>
      <c r="L9" s="54"/>
      <c r="M9" s="54"/>
      <c r="N9" s="54"/>
      <c r="O9" s="54"/>
    </row>
    <row r="10" spans="1:15" ht="15.75" hidden="1" customHeight="1" outlineLevel="2" x14ac:dyDescent="0.2">
      <c r="A10" s="53" t="s">
        <v>82</v>
      </c>
      <c r="B10" s="54"/>
      <c r="C10" s="54">
        <v>2</v>
      </c>
      <c r="D10" s="139"/>
      <c r="E10" s="135"/>
      <c r="F10" s="54"/>
      <c r="G10" s="54"/>
      <c r="H10" s="54"/>
      <c r="I10" s="72"/>
      <c r="J10" s="54"/>
      <c r="K10" s="54"/>
      <c r="L10" s="54"/>
      <c r="M10" s="54"/>
      <c r="N10" s="54"/>
      <c r="O10" s="54"/>
    </row>
    <row r="11" spans="1:15" ht="15.75" hidden="1" customHeight="1" outlineLevel="2" x14ac:dyDescent="0.2">
      <c r="A11" s="53" t="s">
        <v>83</v>
      </c>
      <c r="B11" s="54"/>
      <c r="C11" s="54">
        <v>3</v>
      </c>
      <c r="D11" s="137" t="s">
        <v>83</v>
      </c>
      <c r="E11" s="133" t="s">
        <v>113</v>
      </c>
      <c r="F11" s="54"/>
      <c r="G11" s="54"/>
      <c r="H11" s="54"/>
      <c r="I11" s="72"/>
      <c r="J11" s="54"/>
      <c r="K11" s="54"/>
      <c r="L11" s="54"/>
      <c r="M11" s="54"/>
      <c r="N11" s="54"/>
      <c r="O11" s="54"/>
    </row>
    <row r="12" spans="1:15" ht="15.75" hidden="1" customHeight="1" outlineLevel="2" x14ac:dyDescent="0.2">
      <c r="A12" s="53" t="s">
        <v>83</v>
      </c>
      <c r="B12" s="54"/>
      <c r="C12" s="54">
        <v>4</v>
      </c>
      <c r="D12" s="138"/>
      <c r="E12" s="134"/>
      <c r="F12" s="54"/>
      <c r="G12" s="54"/>
      <c r="H12" s="54"/>
      <c r="I12" s="72"/>
      <c r="J12" s="54"/>
      <c r="K12" s="54"/>
      <c r="L12" s="54"/>
      <c r="M12" s="54"/>
      <c r="N12" s="54"/>
      <c r="O12" s="54"/>
    </row>
    <row r="13" spans="1:15" ht="15.75" hidden="1" customHeight="1" outlineLevel="2" x14ac:dyDescent="0.2">
      <c r="A13" s="53" t="s">
        <v>83</v>
      </c>
      <c r="B13" s="54"/>
      <c r="C13" s="54">
        <v>5</v>
      </c>
      <c r="D13" s="139"/>
      <c r="E13" s="135"/>
      <c r="F13" s="54"/>
      <c r="G13" s="54"/>
      <c r="H13" s="54"/>
      <c r="I13" s="72"/>
      <c r="J13" s="54"/>
      <c r="K13" s="54"/>
      <c r="L13" s="54"/>
      <c r="M13" s="54"/>
      <c r="N13" s="54"/>
      <c r="O13" s="54"/>
    </row>
    <row r="14" spans="1:15" ht="15.75" hidden="1" customHeight="1" outlineLevel="2" x14ac:dyDescent="0.2">
      <c r="A14" s="53" t="s">
        <v>109</v>
      </c>
      <c r="B14" s="54"/>
      <c r="C14" s="54">
        <v>6</v>
      </c>
      <c r="D14" s="137" t="s">
        <v>84</v>
      </c>
      <c r="E14" s="133" t="s">
        <v>114</v>
      </c>
      <c r="F14" s="54"/>
      <c r="G14" s="54"/>
      <c r="H14" s="54"/>
      <c r="I14" s="72"/>
      <c r="J14" s="54"/>
      <c r="K14" s="54"/>
      <c r="L14" s="54"/>
      <c r="M14" s="54"/>
      <c r="N14" s="54"/>
      <c r="O14" s="54"/>
    </row>
    <row r="15" spans="1:15" ht="15.75" hidden="1" customHeight="1" outlineLevel="2" x14ac:dyDescent="0.2">
      <c r="A15" s="53" t="s">
        <v>109</v>
      </c>
      <c r="B15" s="54"/>
      <c r="C15" s="54">
        <v>7</v>
      </c>
      <c r="D15" s="138"/>
      <c r="E15" s="134"/>
      <c r="F15" s="54"/>
      <c r="G15" s="54"/>
      <c r="H15" s="54"/>
      <c r="I15" s="72"/>
      <c r="J15" s="54"/>
      <c r="K15" s="54"/>
      <c r="L15" s="54"/>
      <c r="M15" s="54"/>
      <c r="N15" s="54"/>
      <c r="O15" s="54"/>
    </row>
    <row r="16" spans="1:15" ht="15.75" hidden="1" customHeight="1" outlineLevel="2" x14ac:dyDescent="0.2">
      <c r="A16" s="53" t="s">
        <v>109</v>
      </c>
      <c r="B16" s="54"/>
      <c r="C16" s="54">
        <v>8</v>
      </c>
      <c r="D16" s="139"/>
      <c r="E16" s="135"/>
      <c r="F16" s="54"/>
      <c r="G16" s="54"/>
      <c r="H16" s="54"/>
      <c r="I16" s="72"/>
      <c r="J16" s="54"/>
      <c r="K16" s="54"/>
      <c r="L16" s="54"/>
      <c r="M16" s="54"/>
      <c r="N16" s="54"/>
      <c r="O16" s="54"/>
    </row>
    <row r="17" spans="1:15" ht="15.75" hidden="1" customHeight="1" outlineLevel="2" x14ac:dyDescent="0.2">
      <c r="A17" s="53" t="s">
        <v>111</v>
      </c>
      <c r="B17" s="54"/>
      <c r="C17" s="54">
        <v>9</v>
      </c>
      <c r="D17" s="55" t="s">
        <v>335</v>
      </c>
      <c r="E17" s="55"/>
      <c r="F17" s="54"/>
      <c r="G17" s="54"/>
      <c r="H17" s="54"/>
      <c r="I17" s="72"/>
      <c r="J17" s="54"/>
      <c r="K17" s="54"/>
      <c r="L17" s="54"/>
      <c r="M17" s="54"/>
      <c r="N17" s="54"/>
      <c r="O17" s="54"/>
    </row>
    <row r="18" spans="1:15" ht="15.75" hidden="1" customHeight="1" outlineLevel="2" x14ac:dyDescent="0.2">
      <c r="A18" s="53"/>
      <c r="B18" s="54"/>
      <c r="C18" s="54">
        <v>10</v>
      </c>
      <c r="D18" s="55"/>
      <c r="E18" s="55"/>
      <c r="F18" s="54"/>
      <c r="G18" s="54"/>
      <c r="H18" s="54"/>
      <c r="I18" s="72"/>
      <c r="J18" s="54"/>
      <c r="K18" s="54"/>
      <c r="L18" s="54"/>
      <c r="M18" s="54"/>
      <c r="N18" s="54"/>
      <c r="O18" s="54"/>
    </row>
    <row r="19" spans="1:15" ht="15.75" hidden="1" customHeight="1" outlineLevel="2" x14ac:dyDescent="0.2">
      <c r="A19" s="53"/>
      <c r="B19" s="54"/>
      <c r="C19" s="54">
        <v>11</v>
      </c>
      <c r="D19" s="55"/>
      <c r="E19" s="55"/>
      <c r="F19" s="54"/>
      <c r="G19" s="54"/>
      <c r="H19" s="54"/>
      <c r="I19" s="72"/>
      <c r="J19" s="54"/>
      <c r="K19" s="54"/>
      <c r="L19" s="54"/>
      <c r="M19" s="54"/>
      <c r="N19" s="54"/>
      <c r="O19" s="54"/>
    </row>
    <row r="20" spans="1:15" ht="15.75" hidden="1" customHeight="1" outlineLevel="2" x14ac:dyDescent="0.2">
      <c r="A20" s="53"/>
      <c r="B20" s="54"/>
      <c r="C20" s="54">
        <v>12</v>
      </c>
      <c r="D20" s="55"/>
      <c r="E20" s="55"/>
      <c r="F20" s="54"/>
      <c r="G20" s="54"/>
      <c r="H20" s="54"/>
      <c r="I20" s="72"/>
      <c r="J20" s="54"/>
      <c r="K20" s="54"/>
      <c r="L20" s="54"/>
      <c r="M20" s="54"/>
      <c r="N20" s="54"/>
      <c r="O20" s="54"/>
    </row>
    <row r="21" spans="1:15" ht="15.75" hidden="1" customHeight="1" outlineLevel="2" x14ac:dyDescent="0.2">
      <c r="A21" s="53"/>
      <c r="B21" s="53"/>
      <c r="C21" s="54">
        <v>13</v>
      </c>
      <c r="D21" s="55"/>
      <c r="E21" s="55"/>
      <c r="F21" s="54"/>
      <c r="G21" s="54"/>
      <c r="H21" s="54"/>
      <c r="I21" s="72"/>
      <c r="J21" s="53"/>
      <c r="K21" s="53"/>
      <c r="L21" s="54"/>
      <c r="M21" s="54"/>
      <c r="N21" s="54"/>
      <c r="O21" s="54"/>
    </row>
    <row r="22" spans="1:15" ht="15.75" hidden="1" customHeight="1" outlineLevel="2" x14ac:dyDescent="0.2">
      <c r="A22" s="53"/>
      <c r="B22" s="53"/>
      <c r="C22" s="54">
        <v>14</v>
      </c>
      <c r="D22" s="55"/>
      <c r="E22" s="55"/>
      <c r="F22" s="54"/>
      <c r="G22" s="54"/>
      <c r="H22" s="54"/>
      <c r="I22" s="72"/>
      <c r="J22" s="53"/>
      <c r="K22" s="53"/>
      <c r="L22" s="54"/>
      <c r="M22" s="54"/>
      <c r="N22" s="54"/>
      <c r="O22" s="54"/>
    </row>
    <row r="23" spans="1:15" ht="15.75" hidden="1" customHeight="1" outlineLevel="2" x14ac:dyDescent="0.2">
      <c r="A23" s="53"/>
      <c r="B23" s="54"/>
      <c r="C23" s="54">
        <v>15</v>
      </c>
      <c r="D23" s="55"/>
      <c r="E23" s="55"/>
      <c r="F23" s="54"/>
      <c r="G23" s="54"/>
      <c r="H23" s="54"/>
      <c r="I23" s="72"/>
      <c r="J23" s="54"/>
      <c r="K23" s="54"/>
      <c r="L23" s="54"/>
      <c r="M23" s="54"/>
      <c r="N23" s="54"/>
      <c r="O23" s="54"/>
    </row>
    <row r="24" spans="1:15" s="48" customFormat="1" ht="15.75" hidden="1" customHeight="1" outlineLevel="1" collapsed="1" x14ac:dyDescent="0.2">
      <c r="A24" s="41" t="s">
        <v>347</v>
      </c>
      <c r="B24" s="42">
        <v>1</v>
      </c>
      <c r="C24" s="42" t="s">
        <v>115</v>
      </c>
      <c r="D24" s="56">
        <v>158</v>
      </c>
      <c r="E24" s="56"/>
      <c r="F24" s="42"/>
      <c r="G24" s="42">
        <v>1</v>
      </c>
      <c r="H24" s="42" t="s">
        <v>39</v>
      </c>
      <c r="I24" s="73" t="s">
        <v>32</v>
      </c>
      <c r="J24" s="42">
        <v>54</v>
      </c>
      <c r="K24" s="42" t="str">
        <f>DEC2HEX(J24,4)</f>
        <v>0036</v>
      </c>
      <c r="L24" s="42" t="s">
        <v>115</v>
      </c>
      <c r="M24" s="42" t="s">
        <v>115</v>
      </c>
      <c r="N24" s="42"/>
      <c r="O24" s="42"/>
    </row>
    <row r="25" spans="1:15" ht="15.75" hidden="1" customHeight="1" outlineLevel="2" x14ac:dyDescent="0.2">
      <c r="A25" s="53" t="s">
        <v>127</v>
      </c>
      <c r="B25" s="54"/>
      <c r="C25" s="54">
        <v>0</v>
      </c>
      <c r="D25" s="55" t="s">
        <v>336</v>
      </c>
      <c r="E25" s="55"/>
      <c r="F25" s="54"/>
      <c r="G25" s="54"/>
      <c r="H25" s="54"/>
      <c r="I25" s="72"/>
      <c r="J25" s="54"/>
      <c r="K25" s="54"/>
      <c r="L25" s="54"/>
      <c r="M25" s="54"/>
      <c r="N25" s="54"/>
      <c r="O25" s="54"/>
    </row>
    <row r="26" spans="1:15" ht="15.75" hidden="1" customHeight="1" outlineLevel="2" x14ac:dyDescent="0.2">
      <c r="A26" s="53" t="s">
        <v>129</v>
      </c>
      <c r="B26" s="54"/>
      <c r="C26" s="54">
        <v>1</v>
      </c>
      <c r="D26" s="55" t="s">
        <v>336</v>
      </c>
      <c r="E26" s="55"/>
      <c r="F26" s="54"/>
      <c r="G26" s="54"/>
      <c r="H26" s="54"/>
      <c r="I26" s="72"/>
      <c r="J26" s="54"/>
      <c r="K26" s="54"/>
      <c r="L26" s="54"/>
      <c r="M26" s="54"/>
      <c r="N26" s="54"/>
      <c r="O26" s="54"/>
    </row>
    <row r="27" spans="1:15" ht="15.75" hidden="1" customHeight="1" outlineLevel="2" x14ac:dyDescent="0.2">
      <c r="A27" s="53" t="s">
        <v>128</v>
      </c>
      <c r="B27" s="54"/>
      <c r="C27" s="54">
        <v>2</v>
      </c>
      <c r="D27" s="55" t="s">
        <v>336</v>
      </c>
      <c r="E27" s="55"/>
      <c r="F27" s="54"/>
      <c r="G27" s="54"/>
      <c r="H27" s="54"/>
      <c r="I27" s="72"/>
      <c r="J27" s="54"/>
      <c r="K27" s="54"/>
      <c r="L27" s="54"/>
      <c r="M27" s="54"/>
      <c r="N27" s="54"/>
      <c r="O27" s="54"/>
    </row>
    <row r="28" spans="1:15" ht="15.75" hidden="1" customHeight="1" outlineLevel="2" x14ac:dyDescent="0.2">
      <c r="A28" s="53" t="s">
        <v>130</v>
      </c>
      <c r="B28" s="54"/>
      <c r="C28" s="54">
        <v>3</v>
      </c>
      <c r="D28" s="55" t="s">
        <v>336</v>
      </c>
      <c r="E28" s="55"/>
      <c r="F28" s="54"/>
      <c r="G28" s="54"/>
      <c r="H28" s="54"/>
      <c r="I28" s="72"/>
      <c r="J28" s="54"/>
      <c r="K28" s="54"/>
      <c r="L28" s="54"/>
      <c r="M28" s="54"/>
      <c r="N28" s="54"/>
      <c r="O28" s="54"/>
    </row>
    <row r="29" spans="1:15" ht="15.75" hidden="1" customHeight="1" outlineLevel="2" x14ac:dyDescent="0.2">
      <c r="A29" s="53" t="s">
        <v>131</v>
      </c>
      <c r="B29" s="54"/>
      <c r="C29" s="54">
        <v>4</v>
      </c>
      <c r="D29" s="55" t="s">
        <v>336</v>
      </c>
      <c r="E29" s="55"/>
      <c r="F29" s="54"/>
      <c r="G29" s="54"/>
      <c r="H29" s="54"/>
      <c r="I29" s="72"/>
      <c r="J29" s="54"/>
      <c r="K29" s="54"/>
      <c r="L29" s="54"/>
      <c r="M29" s="54"/>
      <c r="N29" s="54"/>
      <c r="O29" s="54"/>
    </row>
    <row r="30" spans="1:15" ht="15.75" hidden="1" customHeight="1" outlineLevel="2" x14ac:dyDescent="0.2">
      <c r="A30" s="53" t="s">
        <v>132</v>
      </c>
      <c r="B30" s="54"/>
      <c r="C30" s="54">
        <v>5</v>
      </c>
      <c r="D30" s="55" t="s">
        <v>336</v>
      </c>
      <c r="E30" s="55"/>
      <c r="F30" s="54"/>
      <c r="G30" s="54"/>
      <c r="H30" s="54"/>
      <c r="I30" s="72"/>
      <c r="J30" s="54"/>
      <c r="K30" s="54"/>
      <c r="L30" s="54"/>
      <c r="M30" s="54"/>
      <c r="N30" s="54"/>
      <c r="O30" s="54"/>
    </row>
    <row r="31" spans="1:15" ht="15.75" hidden="1" customHeight="1" outlineLevel="2" x14ac:dyDescent="0.2">
      <c r="A31" s="53" t="s">
        <v>133</v>
      </c>
      <c r="B31" s="54"/>
      <c r="C31" s="54">
        <v>6</v>
      </c>
      <c r="D31" s="55" t="s">
        <v>336</v>
      </c>
      <c r="E31" s="55"/>
      <c r="F31" s="54"/>
      <c r="G31" s="54"/>
      <c r="H31" s="54"/>
      <c r="I31" s="72"/>
      <c r="J31" s="54"/>
      <c r="K31" s="54"/>
      <c r="L31" s="54"/>
      <c r="M31" s="54"/>
      <c r="N31" s="54"/>
      <c r="O31" s="54"/>
    </row>
    <row r="32" spans="1:15" ht="15.75" hidden="1" customHeight="1" outlineLevel="2" x14ac:dyDescent="0.2">
      <c r="A32" s="53" t="s">
        <v>134</v>
      </c>
      <c r="B32" s="54"/>
      <c r="C32" s="54">
        <v>7</v>
      </c>
      <c r="D32" s="55" t="s">
        <v>336</v>
      </c>
      <c r="E32" s="55"/>
      <c r="F32" s="54"/>
      <c r="G32" s="54"/>
      <c r="H32" s="54"/>
      <c r="I32" s="72"/>
      <c r="J32" s="54"/>
      <c r="K32" s="54"/>
      <c r="L32" s="54"/>
      <c r="M32" s="54"/>
      <c r="N32" s="54"/>
      <c r="O32" s="54"/>
    </row>
    <row r="33" spans="1:15" ht="15.75" hidden="1" customHeight="1" outlineLevel="2" x14ac:dyDescent="0.2">
      <c r="A33" s="53" t="s">
        <v>135</v>
      </c>
      <c r="B33" s="54"/>
      <c r="C33" s="54">
        <v>8</v>
      </c>
      <c r="D33" s="55" t="s">
        <v>336</v>
      </c>
      <c r="E33" s="55"/>
      <c r="F33" s="54"/>
      <c r="G33" s="54"/>
      <c r="H33" s="54"/>
      <c r="I33" s="72"/>
      <c r="J33" s="54"/>
      <c r="K33" s="54"/>
      <c r="L33" s="54"/>
      <c r="M33" s="54"/>
      <c r="N33" s="54"/>
      <c r="O33" s="54"/>
    </row>
    <row r="34" spans="1:15" ht="15.75" hidden="1" customHeight="1" outlineLevel="2" x14ac:dyDescent="0.2">
      <c r="A34" s="53" t="s">
        <v>136</v>
      </c>
      <c r="B34" s="54"/>
      <c r="C34" s="54">
        <v>9</v>
      </c>
      <c r="D34" s="55" t="s">
        <v>336</v>
      </c>
      <c r="E34" s="55"/>
      <c r="F34" s="54"/>
      <c r="G34" s="54"/>
      <c r="H34" s="54"/>
      <c r="I34" s="72"/>
      <c r="J34" s="54"/>
      <c r="K34" s="54"/>
      <c r="L34" s="54"/>
      <c r="M34" s="54"/>
      <c r="N34" s="54"/>
      <c r="O34" s="54"/>
    </row>
    <row r="35" spans="1:15" ht="15.75" hidden="1" customHeight="1" outlineLevel="2" x14ac:dyDescent="0.2">
      <c r="A35" s="53" t="s">
        <v>137</v>
      </c>
      <c r="B35" s="54"/>
      <c r="C35" s="54">
        <v>10</v>
      </c>
      <c r="D35" s="55" t="s">
        <v>336</v>
      </c>
      <c r="E35" s="55"/>
      <c r="F35" s="54"/>
      <c r="G35" s="54"/>
      <c r="H35" s="54"/>
      <c r="I35" s="72"/>
      <c r="J35" s="54"/>
      <c r="K35" s="54"/>
      <c r="L35" s="54"/>
      <c r="M35" s="54"/>
      <c r="N35" s="54"/>
      <c r="O35" s="54"/>
    </row>
    <row r="36" spans="1:15" ht="15.75" hidden="1" customHeight="1" outlineLevel="2" x14ac:dyDescent="0.2">
      <c r="A36" s="53" t="s">
        <v>138</v>
      </c>
      <c r="B36" s="54"/>
      <c r="C36" s="54">
        <v>11</v>
      </c>
      <c r="D36" s="55" t="s">
        <v>336</v>
      </c>
      <c r="E36" s="55"/>
      <c r="F36" s="54"/>
      <c r="G36" s="54"/>
      <c r="H36" s="54"/>
      <c r="I36" s="72"/>
      <c r="J36" s="54"/>
      <c r="K36" s="54"/>
      <c r="L36" s="54"/>
      <c r="M36" s="54"/>
      <c r="N36" s="54"/>
      <c r="O36" s="54"/>
    </row>
    <row r="37" spans="1:15" ht="15.75" hidden="1" customHeight="1" outlineLevel="2" x14ac:dyDescent="0.2">
      <c r="A37" s="53" t="s">
        <v>139</v>
      </c>
      <c r="B37" s="54"/>
      <c r="C37" s="54">
        <v>12</v>
      </c>
      <c r="D37" s="55" t="s">
        <v>336</v>
      </c>
      <c r="E37" s="55"/>
      <c r="F37" s="54"/>
      <c r="G37" s="54"/>
      <c r="H37" s="54"/>
      <c r="I37" s="72"/>
      <c r="J37" s="54"/>
      <c r="K37" s="54"/>
      <c r="L37" s="54"/>
      <c r="M37" s="54"/>
      <c r="N37" s="54"/>
      <c r="O37" s="54"/>
    </row>
    <row r="38" spans="1:15" ht="15.75" hidden="1" customHeight="1" outlineLevel="2" x14ac:dyDescent="0.2">
      <c r="A38" s="53"/>
      <c r="B38" s="54"/>
      <c r="C38" s="54">
        <v>13</v>
      </c>
      <c r="D38" s="55"/>
      <c r="E38" s="55"/>
      <c r="F38" s="54"/>
      <c r="G38" s="54"/>
      <c r="H38" s="54"/>
      <c r="I38" s="72"/>
      <c r="J38" s="54"/>
      <c r="K38" s="54"/>
      <c r="L38" s="54"/>
      <c r="M38" s="54"/>
      <c r="N38" s="54"/>
      <c r="O38" s="54"/>
    </row>
    <row r="39" spans="1:15" ht="15.75" hidden="1" customHeight="1" outlineLevel="2" x14ac:dyDescent="0.2">
      <c r="A39" s="53"/>
      <c r="B39" s="54"/>
      <c r="C39" s="54">
        <v>14</v>
      </c>
      <c r="D39" s="55"/>
      <c r="E39" s="55"/>
      <c r="F39" s="54"/>
      <c r="G39" s="54"/>
      <c r="H39" s="54"/>
      <c r="I39" s="72"/>
      <c r="J39" s="54"/>
      <c r="K39" s="54"/>
      <c r="L39" s="54"/>
      <c r="M39" s="54"/>
      <c r="N39" s="54"/>
      <c r="O39" s="54"/>
    </row>
    <row r="40" spans="1:15" ht="15.75" hidden="1" customHeight="1" outlineLevel="2" x14ac:dyDescent="0.2">
      <c r="A40" s="53"/>
      <c r="B40" s="54"/>
      <c r="C40" s="54">
        <v>15</v>
      </c>
      <c r="D40" s="55"/>
      <c r="E40" s="55"/>
      <c r="F40" s="54"/>
      <c r="G40" s="54"/>
      <c r="H40" s="54"/>
      <c r="I40" s="72"/>
      <c r="J40" s="54"/>
      <c r="K40" s="54"/>
      <c r="L40" s="54"/>
      <c r="M40" s="54"/>
      <c r="N40" s="54"/>
      <c r="O40" s="54"/>
    </row>
    <row r="41" spans="1:15" ht="15.75" hidden="1" customHeight="1" outlineLevel="1" collapsed="1" x14ac:dyDescent="0.2">
      <c r="A41" s="41" t="s">
        <v>348</v>
      </c>
      <c r="B41" s="42">
        <v>10</v>
      </c>
      <c r="C41" s="42"/>
      <c r="D41" s="56"/>
      <c r="E41" s="56"/>
      <c r="F41" s="42"/>
      <c r="G41" s="42">
        <v>1</v>
      </c>
      <c r="H41" s="42" t="s">
        <v>39</v>
      </c>
      <c r="I41" s="73"/>
      <c r="J41" s="42">
        <v>58</v>
      </c>
      <c r="K41" s="42" t="str">
        <f t="shared" ref="K41:K51" si="0">DEC2HEX(J41,4)</f>
        <v>003A</v>
      </c>
      <c r="L41" s="42"/>
      <c r="M41" s="42"/>
      <c r="N41" s="42"/>
      <c r="O41" s="42"/>
    </row>
    <row r="42" spans="1:15" ht="15.75" hidden="1" customHeight="1" outlineLevel="2" x14ac:dyDescent="0.2">
      <c r="A42" s="53" t="s">
        <v>40</v>
      </c>
      <c r="B42" s="54">
        <v>1</v>
      </c>
      <c r="C42" s="54" t="s">
        <v>115</v>
      </c>
      <c r="D42" s="140" t="s">
        <v>104</v>
      </c>
      <c r="E42" s="55"/>
      <c r="F42" s="54"/>
      <c r="G42" s="54">
        <v>1</v>
      </c>
      <c r="H42" s="54" t="s">
        <v>39</v>
      </c>
      <c r="I42" s="72" t="s">
        <v>32</v>
      </c>
      <c r="J42" s="54">
        <f>J41</f>
        <v>58</v>
      </c>
      <c r="K42" s="54" t="str">
        <f t="shared" si="0"/>
        <v>003A</v>
      </c>
      <c r="L42" s="54" t="s">
        <v>115</v>
      </c>
      <c r="M42" s="54" t="s">
        <v>115</v>
      </c>
      <c r="N42" s="54"/>
      <c r="O42" s="54"/>
    </row>
    <row r="43" spans="1:15" ht="15.75" hidden="1" customHeight="1" outlineLevel="2" x14ac:dyDescent="0.2">
      <c r="A43" s="53" t="s">
        <v>41</v>
      </c>
      <c r="B43" s="54">
        <v>1</v>
      </c>
      <c r="C43" s="54" t="s">
        <v>115</v>
      </c>
      <c r="D43" s="140" t="s">
        <v>110</v>
      </c>
      <c r="E43" s="55"/>
      <c r="F43" s="54"/>
      <c r="G43" s="54">
        <v>1</v>
      </c>
      <c r="H43" s="54" t="s">
        <v>39</v>
      </c>
      <c r="I43" s="72" t="s">
        <v>32</v>
      </c>
      <c r="J43" s="54">
        <f t="shared" ref="J43:J51" si="1">J42+B42</f>
        <v>59</v>
      </c>
      <c r="K43" s="54" t="str">
        <f t="shared" si="0"/>
        <v>003B</v>
      </c>
      <c r="L43" s="54" t="s">
        <v>115</v>
      </c>
      <c r="M43" s="54" t="s">
        <v>115</v>
      </c>
      <c r="N43" s="54"/>
      <c r="O43" s="54"/>
    </row>
    <row r="44" spans="1:15" ht="15.75" hidden="1" customHeight="1" outlineLevel="2" x14ac:dyDescent="0.2">
      <c r="A44" s="53" t="s">
        <v>105</v>
      </c>
      <c r="B44" s="54">
        <v>1</v>
      </c>
      <c r="C44" s="54"/>
      <c r="D44" s="55" t="s">
        <v>338</v>
      </c>
      <c r="E44" s="55"/>
      <c r="F44" s="54"/>
      <c r="G44" s="54">
        <v>1</v>
      </c>
      <c r="H44" s="54" t="s">
        <v>39</v>
      </c>
      <c r="I44" s="72" t="s">
        <v>32</v>
      </c>
      <c r="J44" s="54">
        <f t="shared" si="1"/>
        <v>60</v>
      </c>
      <c r="K44" s="54" t="str">
        <f t="shared" si="0"/>
        <v>003C</v>
      </c>
      <c r="L44" s="54" t="s">
        <v>115</v>
      </c>
      <c r="M44" s="54" t="s">
        <v>115</v>
      </c>
      <c r="N44" s="54"/>
      <c r="O44" s="54"/>
    </row>
    <row r="45" spans="1:15" ht="15.75" hidden="1" customHeight="1" outlineLevel="2" x14ac:dyDescent="0.2">
      <c r="A45" s="53" t="s">
        <v>341</v>
      </c>
      <c r="B45" s="54">
        <v>1</v>
      </c>
      <c r="C45" s="54"/>
      <c r="D45" s="55" t="s">
        <v>336</v>
      </c>
      <c r="E45" s="55"/>
      <c r="F45" s="54"/>
      <c r="G45" s="54">
        <v>1</v>
      </c>
      <c r="H45" s="54" t="s">
        <v>39</v>
      </c>
      <c r="I45" s="72" t="s">
        <v>32</v>
      </c>
      <c r="J45" s="54">
        <f t="shared" si="1"/>
        <v>61</v>
      </c>
      <c r="K45" s="54" t="str">
        <f t="shared" si="0"/>
        <v>003D</v>
      </c>
      <c r="L45" s="54" t="s">
        <v>115</v>
      </c>
      <c r="M45" s="54" t="s">
        <v>115</v>
      </c>
      <c r="N45" s="54"/>
      <c r="O45" s="54"/>
    </row>
    <row r="46" spans="1:15" ht="15.75" hidden="1" customHeight="1" outlineLevel="2" x14ac:dyDescent="0.2">
      <c r="A46" s="53" t="s">
        <v>124</v>
      </c>
      <c r="B46" s="54">
        <v>1</v>
      </c>
      <c r="C46" s="54"/>
      <c r="D46" s="55" t="s">
        <v>344</v>
      </c>
      <c r="E46" s="55"/>
      <c r="F46" s="54"/>
      <c r="G46" s="54">
        <v>1</v>
      </c>
      <c r="H46" s="54" t="s">
        <v>39</v>
      </c>
      <c r="I46" s="72" t="s">
        <v>32</v>
      </c>
      <c r="J46" s="54">
        <f t="shared" si="1"/>
        <v>62</v>
      </c>
      <c r="K46" s="54" t="str">
        <f t="shared" si="0"/>
        <v>003E</v>
      </c>
      <c r="L46" s="54" t="s">
        <v>115</v>
      </c>
      <c r="M46" s="54" t="s">
        <v>115</v>
      </c>
      <c r="N46" s="54"/>
      <c r="O46" s="54"/>
    </row>
    <row r="47" spans="1:15" ht="15.75" hidden="1" customHeight="1" outlineLevel="2" x14ac:dyDescent="0.2">
      <c r="A47" s="53" t="s">
        <v>112</v>
      </c>
      <c r="B47" s="54">
        <v>1</v>
      </c>
      <c r="C47" s="54"/>
      <c r="D47" s="55" t="s">
        <v>345</v>
      </c>
      <c r="E47" s="55"/>
      <c r="F47" s="54"/>
      <c r="G47" s="54">
        <v>1</v>
      </c>
      <c r="H47" s="54" t="s">
        <v>39</v>
      </c>
      <c r="I47" s="72" t="s">
        <v>32</v>
      </c>
      <c r="J47" s="54">
        <f t="shared" si="1"/>
        <v>63</v>
      </c>
      <c r="K47" s="54" t="str">
        <f t="shared" si="0"/>
        <v>003F</v>
      </c>
      <c r="L47" s="54" t="s">
        <v>115</v>
      </c>
      <c r="M47" s="54" t="s">
        <v>115</v>
      </c>
      <c r="N47" s="54"/>
      <c r="O47" s="54"/>
    </row>
    <row r="48" spans="1:15" ht="15.75" hidden="1" customHeight="1" outlineLevel="2" x14ac:dyDescent="0.2">
      <c r="A48" s="53" t="s">
        <v>342</v>
      </c>
      <c r="B48" s="54">
        <v>1</v>
      </c>
      <c r="C48" s="54"/>
      <c r="D48" s="55" t="s">
        <v>345</v>
      </c>
      <c r="E48" s="55"/>
      <c r="F48" s="53"/>
      <c r="G48" s="54">
        <v>1</v>
      </c>
      <c r="H48" s="54" t="s">
        <v>39</v>
      </c>
      <c r="I48" s="72" t="s">
        <v>32</v>
      </c>
      <c r="J48" s="54">
        <f t="shared" si="1"/>
        <v>64</v>
      </c>
      <c r="K48" s="54" t="str">
        <f t="shared" si="0"/>
        <v>0040</v>
      </c>
      <c r="L48" s="54" t="s">
        <v>115</v>
      </c>
      <c r="M48" s="54" t="s">
        <v>115</v>
      </c>
      <c r="N48" s="54"/>
      <c r="O48" s="54"/>
    </row>
    <row r="49" spans="1:15" ht="15.75" hidden="1" customHeight="1" outlineLevel="2" x14ac:dyDescent="0.2">
      <c r="A49" s="53" t="s">
        <v>125</v>
      </c>
      <c r="B49" s="54">
        <v>1</v>
      </c>
      <c r="C49" s="54"/>
      <c r="D49" s="55" t="s">
        <v>343</v>
      </c>
      <c r="E49" s="55"/>
      <c r="F49" s="53"/>
      <c r="G49" s="54">
        <v>1</v>
      </c>
      <c r="H49" s="54" t="s">
        <v>39</v>
      </c>
      <c r="I49" s="72" t="s">
        <v>32</v>
      </c>
      <c r="J49" s="54">
        <f t="shared" si="1"/>
        <v>65</v>
      </c>
      <c r="K49" s="54" t="str">
        <f t="shared" si="0"/>
        <v>0041</v>
      </c>
      <c r="L49" s="54" t="s">
        <v>115</v>
      </c>
      <c r="M49" s="54" t="s">
        <v>115</v>
      </c>
      <c r="N49" s="54"/>
      <c r="O49" s="54"/>
    </row>
    <row r="50" spans="1:15" ht="15.75" hidden="1" customHeight="1" outlineLevel="2" x14ac:dyDescent="0.2">
      <c r="A50" s="53" t="s">
        <v>126</v>
      </c>
      <c r="B50" s="54">
        <v>1</v>
      </c>
      <c r="C50" s="54"/>
      <c r="D50" s="55" t="s">
        <v>345</v>
      </c>
      <c r="E50" s="55"/>
      <c r="F50" s="53"/>
      <c r="G50" s="54">
        <v>1</v>
      </c>
      <c r="H50" s="54" t="s">
        <v>39</v>
      </c>
      <c r="I50" s="72" t="s">
        <v>32</v>
      </c>
      <c r="J50" s="54">
        <f t="shared" si="1"/>
        <v>66</v>
      </c>
      <c r="K50" s="54" t="str">
        <f t="shared" si="0"/>
        <v>0042</v>
      </c>
      <c r="L50" s="54" t="s">
        <v>115</v>
      </c>
      <c r="M50" s="54" t="s">
        <v>115</v>
      </c>
      <c r="N50" s="54"/>
      <c r="O50" s="54"/>
    </row>
    <row r="51" spans="1:15" ht="15.75" hidden="1" customHeight="1" outlineLevel="2" x14ac:dyDescent="0.2">
      <c r="A51" s="53" t="s">
        <v>337</v>
      </c>
      <c r="B51" s="54">
        <v>1</v>
      </c>
      <c r="C51" s="54"/>
      <c r="D51" s="55" t="s">
        <v>345</v>
      </c>
      <c r="E51" s="55"/>
      <c r="F51" s="53"/>
      <c r="G51" s="54">
        <v>1</v>
      </c>
      <c r="H51" s="54" t="s">
        <v>39</v>
      </c>
      <c r="I51" s="72" t="s">
        <v>32</v>
      </c>
      <c r="J51" s="54">
        <f t="shared" si="1"/>
        <v>67</v>
      </c>
      <c r="K51" s="54" t="str">
        <f t="shared" si="0"/>
        <v>0043</v>
      </c>
      <c r="L51" s="54" t="s">
        <v>115</v>
      </c>
      <c r="M51" s="54" t="s">
        <v>115</v>
      </c>
      <c r="N51" s="54"/>
      <c r="O51" s="54"/>
    </row>
    <row r="52" spans="1:15" x14ac:dyDescent="0.2">
      <c r="A52" s="131"/>
      <c r="B52" s="132"/>
      <c r="C52" s="132"/>
      <c r="D52" s="136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1:15" collapsed="1" x14ac:dyDescent="0.2">
      <c r="A53" s="37" t="s">
        <v>5</v>
      </c>
      <c r="B53" s="40">
        <v>12</v>
      </c>
      <c r="C53" s="40"/>
      <c r="D53" s="99"/>
      <c r="E53" s="39"/>
      <c r="F53" s="38"/>
      <c r="G53" s="38"/>
      <c r="H53" s="38"/>
      <c r="I53" s="63"/>
      <c r="J53" s="40">
        <v>150</v>
      </c>
      <c r="K53" s="40" t="str">
        <f t="shared" ref="K53:K65" si="2">DEC2HEX(J53,4)</f>
        <v>0096</v>
      </c>
      <c r="L53" s="40"/>
      <c r="M53" s="40"/>
      <c r="N53" s="40"/>
      <c r="O53" s="40"/>
    </row>
    <row r="54" spans="1:15" ht="15.75" hidden="1" customHeight="1" outlineLevel="1" x14ac:dyDescent="0.2">
      <c r="A54" s="41" t="s">
        <v>44</v>
      </c>
      <c r="B54" s="42">
        <v>1</v>
      </c>
      <c r="C54" s="42"/>
      <c r="D54" s="56" t="s">
        <v>349</v>
      </c>
      <c r="E54" s="56" t="s">
        <v>42</v>
      </c>
      <c r="F54" s="42" t="s">
        <v>175</v>
      </c>
      <c r="G54" s="42">
        <v>10</v>
      </c>
      <c r="H54" s="42" t="s">
        <v>39</v>
      </c>
      <c r="I54" s="73" t="s">
        <v>32</v>
      </c>
      <c r="J54" s="42">
        <v>150</v>
      </c>
      <c r="K54" s="42" t="str">
        <f t="shared" si="2"/>
        <v>0096</v>
      </c>
      <c r="L54" s="42" t="s">
        <v>115</v>
      </c>
      <c r="M54" s="57" t="s">
        <v>115</v>
      </c>
      <c r="N54" s="57"/>
      <c r="O54" s="57"/>
    </row>
    <row r="55" spans="1:15" ht="15.75" hidden="1" customHeight="1" outlineLevel="1" x14ac:dyDescent="0.2">
      <c r="A55" s="41" t="s">
        <v>45</v>
      </c>
      <c r="B55" s="42">
        <v>1</v>
      </c>
      <c r="C55" s="42"/>
      <c r="D55" s="56" t="s">
        <v>349</v>
      </c>
      <c r="E55" s="56" t="s">
        <v>42</v>
      </c>
      <c r="F55" s="42" t="s">
        <v>175</v>
      </c>
      <c r="G55" s="42">
        <v>10</v>
      </c>
      <c r="H55" s="42" t="s">
        <v>39</v>
      </c>
      <c r="I55" s="73" t="s">
        <v>32</v>
      </c>
      <c r="J55" s="42">
        <f>J54+B54+1</f>
        <v>152</v>
      </c>
      <c r="K55" s="42" t="str">
        <f t="shared" si="2"/>
        <v>0098</v>
      </c>
      <c r="L55" s="42" t="s">
        <v>115</v>
      </c>
      <c r="M55" s="57" t="s">
        <v>115</v>
      </c>
      <c r="N55" s="57"/>
      <c r="O55" s="57"/>
    </row>
    <row r="56" spans="1:15" ht="15.75" hidden="1" customHeight="1" outlineLevel="1" x14ac:dyDescent="0.2">
      <c r="A56" s="41" t="s">
        <v>46</v>
      </c>
      <c r="B56" s="42">
        <v>1</v>
      </c>
      <c r="C56" s="42"/>
      <c r="D56" s="56" t="s">
        <v>349</v>
      </c>
      <c r="E56" s="56" t="s">
        <v>42</v>
      </c>
      <c r="F56" s="42" t="s">
        <v>175</v>
      </c>
      <c r="G56" s="42">
        <v>10</v>
      </c>
      <c r="H56" s="42" t="s">
        <v>39</v>
      </c>
      <c r="I56" s="73" t="s">
        <v>32</v>
      </c>
      <c r="J56" s="42">
        <f>J55+B55+1</f>
        <v>154</v>
      </c>
      <c r="K56" s="42" t="str">
        <f t="shared" si="2"/>
        <v>009A</v>
      </c>
      <c r="L56" s="42" t="s">
        <v>115</v>
      </c>
      <c r="M56" s="57" t="s">
        <v>115</v>
      </c>
      <c r="N56" s="57"/>
      <c r="O56" s="57"/>
    </row>
    <row r="57" spans="1:15" ht="15.75" hidden="1" customHeight="1" outlineLevel="1" x14ac:dyDescent="0.2">
      <c r="A57" s="41" t="s">
        <v>47</v>
      </c>
      <c r="B57" s="42">
        <v>1</v>
      </c>
      <c r="C57" s="42"/>
      <c r="D57" s="56" t="s">
        <v>350</v>
      </c>
      <c r="E57" s="56" t="s">
        <v>43</v>
      </c>
      <c r="F57" s="42" t="s">
        <v>175</v>
      </c>
      <c r="G57" s="42">
        <v>10</v>
      </c>
      <c r="H57" s="42" t="s">
        <v>39</v>
      </c>
      <c r="I57" s="73" t="s">
        <v>32</v>
      </c>
      <c r="J57" s="42">
        <v>158</v>
      </c>
      <c r="K57" s="42" t="str">
        <f t="shared" si="2"/>
        <v>009E</v>
      </c>
      <c r="L57" s="42" t="s">
        <v>115</v>
      </c>
      <c r="M57" s="57" t="s">
        <v>115</v>
      </c>
      <c r="N57" s="57"/>
      <c r="O57" s="57"/>
    </row>
    <row r="58" spans="1:15" ht="15.75" hidden="1" customHeight="1" outlineLevel="1" x14ac:dyDescent="0.2">
      <c r="A58" s="41" t="s">
        <v>48</v>
      </c>
      <c r="B58" s="42">
        <v>1</v>
      </c>
      <c r="C58" s="42"/>
      <c r="D58" s="56" t="s">
        <v>350</v>
      </c>
      <c r="E58" s="56" t="s">
        <v>43</v>
      </c>
      <c r="F58" s="42" t="s">
        <v>175</v>
      </c>
      <c r="G58" s="42">
        <v>10</v>
      </c>
      <c r="H58" s="42" t="s">
        <v>39</v>
      </c>
      <c r="I58" s="73" t="s">
        <v>32</v>
      </c>
      <c r="J58" s="42">
        <f>J57+B57+1</f>
        <v>160</v>
      </c>
      <c r="K58" s="42" t="str">
        <f t="shared" si="2"/>
        <v>00A0</v>
      </c>
      <c r="L58" s="42" t="s">
        <v>115</v>
      </c>
      <c r="M58" s="57" t="s">
        <v>115</v>
      </c>
      <c r="N58" s="57"/>
      <c r="O58" s="57"/>
    </row>
    <row r="59" spans="1:15" ht="15.75" hidden="1" customHeight="1" outlineLevel="1" x14ac:dyDescent="0.2">
      <c r="A59" s="41" t="s">
        <v>49</v>
      </c>
      <c r="B59" s="42">
        <v>1</v>
      </c>
      <c r="C59" s="42"/>
      <c r="D59" s="56" t="s">
        <v>350</v>
      </c>
      <c r="E59" s="56" t="s">
        <v>43</v>
      </c>
      <c r="F59" s="42" t="s">
        <v>175</v>
      </c>
      <c r="G59" s="42">
        <v>10</v>
      </c>
      <c r="H59" s="42" t="s">
        <v>39</v>
      </c>
      <c r="I59" s="73" t="s">
        <v>32</v>
      </c>
      <c r="J59" s="42">
        <f>J58+B58+1</f>
        <v>162</v>
      </c>
      <c r="K59" s="42" t="str">
        <f t="shared" si="2"/>
        <v>00A2</v>
      </c>
      <c r="L59" s="42" t="s">
        <v>115</v>
      </c>
      <c r="M59" s="57" t="s">
        <v>115</v>
      </c>
      <c r="N59" s="57"/>
      <c r="O59" s="57"/>
    </row>
    <row r="60" spans="1:15" ht="15.75" hidden="1" customHeight="1" outlineLevel="1" x14ac:dyDescent="0.2">
      <c r="A60" s="41" t="s">
        <v>50</v>
      </c>
      <c r="B60" s="42">
        <v>1</v>
      </c>
      <c r="C60" s="42"/>
      <c r="D60" s="56" t="s">
        <v>349</v>
      </c>
      <c r="E60" s="56" t="s">
        <v>42</v>
      </c>
      <c r="F60" s="42" t="s">
        <v>175</v>
      </c>
      <c r="G60" s="42">
        <v>10</v>
      </c>
      <c r="H60" s="42" t="s">
        <v>39</v>
      </c>
      <c r="I60" s="73" t="s">
        <v>32</v>
      </c>
      <c r="J60" s="42">
        <f>J59+B59+1</f>
        <v>164</v>
      </c>
      <c r="K60" s="42" t="str">
        <f t="shared" si="2"/>
        <v>00A4</v>
      </c>
      <c r="L60" s="42" t="s">
        <v>115</v>
      </c>
      <c r="M60" s="57" t="s">
        <v>115</v>
      </c>
      <c r="N60" s="57"/>
      <c r="O60" s="57"/>
    </row>
    <row r="61" spans="1:15" ht="15.75" hidden="1" customHeight="1" outlineLevel="1" x14ac:dyDescent="0.2">
      <c r="A61" s="41" t="s">
        <v>51</v>
      </c>
      <c r="B61" s="42">
        <v>1</v>
      </c>
      <c r="C61" s="42"/>
      <c r="D61" s="56" t="s">
        <v>349</v>
      </c>
      <c r="E61" s="56" t="s">
        <v>42</v>
      </c>
      <c r="F61" s="42" t="s">
        <v>175</v>
      </c>
      <c r="G61" s="42">
        <v>10</v>
      </c>
      <c r="H61" s="42" t="s">
        <v>39</v>
      </c>
      <c r="I61" s="73" t="s">
        <v>32</v>
      </c>
      <c r="J61" s="42">
        <f>J60+B60+1</f>
        <v>166</v>
      </c>
      <c r="K61" s="42" t="str">
        <f t="shared" si="2"/>
        <v>00A6</v>
      </c>
      <c r="L61" s="42" t="s">
        <v>115</v>
      </c>
      <c r="M61" s="57" t="s">
        <v>115</v>
      </c>
      <c r="N61" s="57"/>
      <c r="O61" s="57"/>
    </row>
    <row r="62" spans="1:15" ht="15.75" hidden="1" customHeight="1" outlineLevel="1" x14ac:dyDescent="0.2">
      <c r="A62" s="41" t="s">
        <v>52</v>
      </c>
      <c r="B62" s="42">
        <v>1</v>
      </c>
      <c r="C62" s="42"/>
      <c r="D62" s="56" t="s">
        <v>349</v>
      </c>
      <c r="E62" s="56" t="s">
        <v>42</v>
      </c>
      <c r="F62" s="42" t="s">
        <v>175</v>
      </c>
      <c r="G62" s="42">
        <v>10</v>
      </c>
      <c r="H62" s="42" t="s">
        <v>39</v>
      </c>
      <c r="I62" s="73" t="s">
        <v>32</v>
      </c>
      <c r="J62" s="42">
        <f>J61+B61+1</f>
        <v>168</v>
      </c>
      <c r="K62" s="42" t="str">
        <f t="shared" si="2"/>
        <v>00A8</v>
      </c>
      <c r="L62" s="42" t="s">
        <v>115</v>
      </c>
      <c r="M62" s="57" t="s">
        <v>115</v>
      </c>
      <c r="N62" s="57"/>
      <c r="O62" s="57"/>
    </row>
    <row r="63" spans="1:15" ht="15.75" hidden="1" customHeight="1" outlineLevel="1" x14ac:dyDescent="0.2">
      <c r="A63" s="41" t="s">
        <v>53</v>
      </c>
      <c r="B63" s="42">
        <v>1</v>
      </c>
      <c r="C63" s="42"/>
      <c r="D63" s="56" t="s">
        <v>350</v>
      </c>
      <c r="E63" s="56" t="s">
        <v>43</v>
      </c>
      <c r="F63" s="42" t="s">
        <v>175</v>
      </c>
      <c r="G63" s="42">
        <v>10</v>
      </c>
      <c r="H63" s="42" t="s">
        <v>39</v>
      </c>
      <c r="I63" s="73" t="s">
        <v>32</v>
      </c>
      <c r="J63" s="42">
        <v>172</v>
      </c>
      <c r="K63" s="42" t="str">
        <f t="shared" si="2"/>
        <v>00AC</v>
      </c>
      <c r="L63" s="42" t="s">
        <v>115</v>
      </c>
      <c r="M63" s="57" t="s">
        <v>115</v>
      </c>
      <c r="N63" s="57"/>
      <c r="O63" s="57"/>
    </row>
    <row r="64" spans="1:15" ht="15.75" hidden="1" customHeight="1" outlineLevel="1" x14ac:dyDescent="0.2">
      <c r="A64" s="41" t="s">
        <v>54</v>
      </c>
      <c r="B64" s="42">
        <v>1</v>
      </c>
      <c r="C64" s="42"/>
      <c r="D64" s="56" t="s">
        <v>350</v>
      </c>
      <c r="E64" s="56" t="s">
        <v>43</v>
      </c>
      <c r="F64" s="42" t="s">
        <v>175</v>
      </c>
      <c r="G64" s="42">
        <v>10</v>
      </c>
      <c r="H64" s="42" t="s">
        <v>39</v>
      </c>
      <c r="I64" s="73" t="s">
        <v>32</v>
      </c>
      <c r="J64" s="42">
        <f>J63+B63+1</f>
        <v>174</v>
      </c>
      <c r="K64" s="42" t="str">
        <f t="shared" si="2"/>
        <v>00AE</v>
      </c>
      <c r="L64" s="42" t="s">
        <v>115</v>
      </c>
      <c r="M64" s="57" t="s">
        <v>115</v>
      </c>
      <c r="N64" s="57"/>
      <c r="O64" s="57"/>
    </row>
    <row r="65" spans="1:15" ht="15.75" hidden="1" customHeight="1" outlineLevel="1" x14ac:dyDescent="0.2">
      <c r="A65" s="41" t="s">
        <v>55</v>
      </c>
      <c r="B65" s="42">
        <v>1</v>
      </c>
      <c r="C65" s="42"/>
      <c r="D65" s="56" t="s">
        <v>350</v>
      </c>
      <c r="E65" s="56" t="s">
        <v>43</v>
      </c>
      <c r="F65" s="42" t="s">
        <v>175</v>
      </c>
      <c r="G65" s="42">
        <v>10</v>
      </c>
      <c r="H65" s="42" t="s">
        <v>39</v>
      </c>
      <c r="I65" s="73" t="s">
        <v>32</v>
      </c>
      <c r="J65" s="42">
        <f>J64+B64+1</f>
        <v>176</v>
      </c>
      <c r="K65" s="42" t="str">
        <f t="shared" si="2"/>
        <v>00B0</v>
      </c>
      <c r="L65" s="42" t="s">
        <v>115</v>
      </c>
      <c r="M65" s="57" t="s">
        <v>115</v>
      </c>
      <c r="N65" s="57"/>
      <c r="O65" s="57"/>
    </row>
    <row r="66" spans="1:15" x14ac:dyDescent="0.2">
      <c r="A66" s="131"/>
      <c r="B66" s="132"/>
      <c r="C66" s="132"/>
      <c r="D66" s="136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 collapsed="1" x14ac:dyDescent="0.2">
      <c r="A67" s="37" t="s">
        <v>106</v>
      </c>
      <c r="B67" s="40">
        <v>2</v>
      </c>
      <c r="C67" s="40"/>
      <c r="D67" s="99"/>
      <c r="E67" s="39"/>
      <c r="F67" s="38"/>
      <c r="G67" s="38"/>
      <c r="H67" s="38"/>
      <c r="I67" s="63"/>
      <c r="J67" s="40">
        <v>250</v>
      </c>
      <c r="K67" s="40" t="str">
        <f>DEC2HEX(J67,4)</f>
        <v>00FA</v>
      </c>
      <c r="L67" s="40"/>
      <c r="M67" s="40"/>
      <c r="N67" s="40"/>
      <c r="O67" s="40"/>
    </row>
    <row r="68" spans="1:15" ht="15.75" hidden="1" customHeight="1" outlineLevel="1" x14ac:dyDescent="0.2">
      <c r="A68" s="41" t="s">
        <v>56</v>
      </c>
      <c r="B68" s="42">
        <v>1</v>
      </c>
      <c r="C68" s="42"/>
      <c r="D68" s="56" t="s">
        <v>353</v>
      </c>
      <c r="E68" s="56" t="s">
        <v>57</v>
      </c>
      <c r="F68" s="42" t="s">
        <v>176</v>
      </c>
      <c r="G68" s="42">
        <v>10</v>
      </c>
      <c r="H68" s="42" t="s">
        <v>39</v>
      </c>
      <c r="I68" s="73" t="s">
        <v>32</v>
      </c>
      <c r="J68" s="42">
        <f>250</f>
        <v>250</v>
      </c>
      <c r="K68" s="42" t="str">
        <f>DEC2HEX(J68,4)</f>
        <v>00FA</v>
      </c>
      <c r="L68" s="57" t="s">
        <v>115</v>
      </c>
      <c r="M68" s="57" t="s">
        <v>115</v>
      </c>
      <c r="N68" s="57"/>
      <c r="O68" s="57"/>
    </row>
    <row r="69" spans="1:15" ht="15.75" hidden="1" customHeight="1" outlineLevel="1" x14ac:dyDescent="0.2">
      <c r="A69" s="41" t="s">
        <v>59</v>
      </c>
      <c r="B69" s="42">
        <v>1</v>
      </c>
      <c r="C69" s="42"/>
      <c r="D69" s="56" t="s">
        <v>353</v>
      </c>
      <c r="E69" s="56" t="s">
        <v>58</v>
      </c>
      <c r="F69" s="42" t="s">
        <v>176</v>
      </c>
      <c r="G69" s="42">
        <v>10</v>
      </c>
      <c r="H69" s="42" t="s">
        <v>39</v>
      </c>
      <c r="I69" s="73" t="s">
        <v>32</v>
      </c>
      <c r="J69" s="42">
        <f>J68+B68+1</f>
        <v>252</v>
      </c>
      <c r="K69" s="42" t="str">
        <f>DEC2HEX(J69,4)</f>
        <v>00FC</v>
      </c>
      <c r="L69" s="57" t="s">
        <v>115</v>
      </c>
      <c r="M69" s="57" t="s">
        <v>115</v>
      </c>
      <c r="N69" s="57"/>
      <c r="O69" s="57"/>
    </row>
    <row r="70" spans="1:15" x14ac:dyDescent="0.2">
      <c r="A70" s="131"/>
      <c r="B70" s="132"/>
      <c r="C70" s="132"/>
      <c r="D70" s="136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collapsed="1" x14ac:dyDescent="0.2">
      <c r="A71" s="58" t="s">
        <v>108</v>
      </c>
      <c r="B71" s="40">
        <v>2</v>
      </c>
      <c r="C71" s="40"/>
      <c r="D71" s="39"/>
      <c r="E71" s="39"/>
      <c r="F71" s="40"/>
      <c r="G71" s="40"/>
      <c r="H71" s="40"/>
      <c r="I71" s="74"/>
      <c r="J71" s="40">
        <v>500</v>
      </c>
      <c r="K71" s="40" t="str">
        <f>DEC2HEX(J71,4)</f>
        <v>01F4</v>
      </c>
      <c r="L71" s="40"/>
      <c r="M71" s="40"/>
      <c r="N71" s="40"/>
      <c r="O71" s="40"/>
    </row>
    <row r="72" spans="1:15" ht="15.75" hidden="1" customHeight="1" outlineLevel="1" x14ac:dyDescent="0.2">
      <c r="A72" s="41" t="s">
        <v>0</v>
      </c>
      <c r="B72" s="42">
        <v>1</v>
      </c>
      <c r="C72" s="42"/>
      <c r="D72" s="56">
        <v>49</v>
      </c>
      <c r="E72" s="56"/>
      <c r="F72" s="42"/>
      <c r="G72" s="42">
        <v>1</v>
      </c>
      <c r="H72" s="42" t="s">
        <v>39</v>
      </c>
      <c r="I72" s="73" t="s">
        <v>32</v>
      </c>
      <c r="J72" s="42">
        <f>J71</f>
        <v>500</v>
      </c>
      <c r="K72" s="42" t="str">
        <f>DEC2HEX(J72,4)</f>
        <v>01F4</v>
      </c>
      <c r="L72" s="42" t="s">
        <v>115</v>
      </c>
      <c r="M72" s="42" t="s">
        <v>115</v>
      </c>
      <c r="N72" s="42"/>
      <c r="O72" s="42"/>
    </row>
    <row r="73" spans="1:15" ht="31.5" hidden="1" customHeight="1" outlineLevel="1" x14ac:dyDescent="0.2">
      <c r="A73" s="41" t="s">
        <v>14</v>
      </c>
      <c r="B73" s="42">
        <v>1</v>
      </c>
      <c r="C73" s="42"/>
      <c r="D73" s="56" t="s">
        <v>354</v>
      </c>
      <c r="E73" s="56"/>
      <c r="F73" s="42"/>
      <c r="G73" s="42">
        <v>1</v>
      </c>
      <c r="H73" s="42" t="s">
        <v>39</v>
      </c>
      <c r="I73" s="73" t="s">
        <v>32</v>
      </c>
      <c r="J73" s="42">
        <f>J72+B72</f>
        <v>501</v>
      </c>
      <c r="K73" s="42" t="str">
        <f>DEC2HEX(J73,4)</f>
        <v>01F5</v>
      </c>
      <c r="L73" s="42" t="s">
        <v>115</v>
      </c>
      <c r="M73" s="42" t="s">
        <v>115</v>
      </c>
      <c r="N73" s="42"/>
      <c r="O73" s="42"/>
    </row>
    <row r="74" spans="1:15" x14ac:dyDescent="0.2">
      <c r="A74" s="131"/>
      <c r="B74" s="132"/>
      <c r="C74" s="132"/>
      <c r="D74" s="136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1:15" collapsed="1" x14ac:dyDescent="0.2">
      <c r="A75" s="58" t="s">
        <v>107</v>
      </c>
      <c r="B75" s="40">
        <v>8</v>
      </c>
      <c r="C75" s="40"/>
      <c r="D75" s="39"/>
      <c r="E75" s="39"/>
      <c r="F75" s="40"/>
      <c r="G75" s="40"/>
      <c r="H75" s="40"/>
      <c r="I75" s="74"/>
      <c r="J75" s="40">
        <v>560</v>
      </c>
      <c r="K75" s="40" t="str">
        <f t="shared" ref="K75:K83" si="3">DEC2HEX(J75,4)</f>
        <v>0230</v>
      </c>
      <c r="L75" s="40"/>
      <c r="M75" s="40"/>
      <c r="N75" s="40"/>
      <c r="O75" s="40"/>
    </row>
    <row r="76" spans="1:15" ht="15.75" hidden="1" customHeight="1" outlineLevel="1" x14ac:dyDescent="0.2">
      <c r="A76" s="41" t="s">
        <v>355</v>
      </c>
      <c r="B76" s="42">
        <v>1</v>
      </c>
      <c r="C76" s="42"/>
      <c r="D76" s="56"/>
      <c r="E76" s="56"/>
      <c r="F76" s="42"/>
      <c r="G76" s="42">
        <v>1</v>
      </c>
      <c r="H76" s="42" t="s">
        <v>39</v>
      </c>
      <c r="I76" s="73" t="s">
        <v>32</v>
      </c>
      <c r="J76" s="42">
        <v>560</v>
      </c>
      <c r="K76" s="42" t="str">
        <f t="shared" si="3"/>
        <v>0230</v>
      </c>
      <c r="L76" s="42" t="s">
        <v>115</v>
      </c>
      <c r="M76" s="42" t="s">
        <v>115</v>
      </c>
      <c r="N76" s="42"/>
      <c r="O76" s="42"/>
    </row>
    <row r="77" spans="1:15" ht="15.75" hidden="1" customHeight="1" outlineLevel="1" x14ac:dyDescent="0.2">
      <c r="A77" s="41" t="s">
        <v>356</v>
      </c>
      <c r="B77" s="42">
        <v>1</v>
      </c>
      <c r="C77" s="42"/>
      <c r="D77" s="56"/>
      <c r="E77" s="56"/>
      <c r="F77" s="42"/>
      <c r="G77" s="42">
        <v>1</v>
      </c>
      <c r="H77" s="42" t="s">
        <v>39</v>
      </c>
      <c r="I77" s="73" t="s">
        <v>32</v>
      </c>
      <c r="J77" s="42">
        <v>561</v>
      </c>
      <c r="K77" s="42" t="str">
        <f t="shared" si="3"/>
        <v>0231</v>
      </c>
      <c r="L77" s="42" t="s">
        <v>115</v>
      </c>
      <c r="M77" s="42" t="s">
        <v>115</v>
      </c>
      <c r="N77" s="42"/>
      <c r="O77" s="42"/>
    </row>
    <row r="78" spans="1:15" ht="15.75" hidden="1" customHeight="1" outlineLevel="1" x14ac:dyDescent="0.2">
      <c r="A78" s="41" t="s">
        <v>357</v>
      </c>
      <c r="B78" s="42">
        <v>1</v>
      </c>
      <c r="C78" s="42"/>
      <c r="D78" s="56"/>
      <c r="E78" s="56"/>
      <c r="F78" s="42"/>
      <c r="G78" s="42">
        <v>1</v>
      </c>
      <c r="H78" s="42" t="s">
        <v>39</v>
      </c>
      <c r="I78" s="73" t="s">
        <v>32</v>
      </c>
      <c r="J78" s="42">
        <v>562</v>
      </c>
      <c r="K78" s="42" t="str">
        <f t="shared" si="3"/>
        <v>0232</v>
      </c>
      <c r="L78" s="42" t="s">
        <v>115</v>
      </c>
      <c r="M78" s="42" t="s">
        <v>115</v>
      </c>
      <c r="N78" s="42"/>
      <c r="O78" s="42"/>
    </row>
    <row r="79" spans="1:15" ht="15.75" hidden="1" customHeight="1" outlineLevel="1" x14ac:dyDescent="0.2">
      <c r="A79" s="41" t="s">
        <v>358</v>
      </c>
      <c r="B79" s="42">
        <v>1</v>
      </c>
      <c r="C79" s="42"/>
      <c r="D79" s="56"/>
      <c r="E79" s="56"/>
      <c r="F79" s="42"/>
      <c r="G79" s="42">
        <v>1</v>
      </c>
      <c r="H79" s="42" t="s">
        <v>39</v>
      </c>
      <c r="I79" s="73" t="s">
        <v>32</v>
      </c>
      <c r="J79" s="42">
        <v>563</v>
      </c>
      <c r="K79" s="42" t="str">
        <f t="shared" si="3"/>
        <v>0233</v>
      </c>
      <c r="L79" s="42" t="s">
        <v>115</v>
      </c>
      <c r="M79" s="42" t="s">
        <v>115</v>
      </c>
      <c r="N79" s="42"/>
      <c r="O79" s="42"/>
    </row>
    <row r="80" spans="1:15" ht="15.75" hidden="1" customHeight="1" outlineLevel="1" x14ac:dyDescent="0.2">
      <c r="A80" s="41" t="s">
        <v>359</v>
      </c>
      <c r="B80" s="42">
        <v>1</v>
      </c>
      <c r="C80" s="42"/>
      <c r="D80" s="56"/>
      <c r="E80" s="56"/>
      <c r="F80" s="42"/>
      <c r="G80" s="42">
        <v>1</v>
      </c>
      <c r="H80" s="42" t="s">
        <v>39</v>
      </c>
      <c r="I80" s="73" t="s">
        <v>32</v>
      </c>
      <c r="J80" s="42">
        <v>564</v>
      </c>
      <c r="K80" s="42" t="str">
        <f t="shared" si="3"/>
        <v>0234</v>
      </c>
      <c r="L80" s="42" t="s">
        <v>115</v>
      </c>
      <c r="M80" s="42" t="s">
        <v>115</v>
      </c>
      <c r="N80" s="42"/>
      <c r="O80" s="42"/>
    </row>
    <row r="81" spans="1:15" ht="15.75" hidden="1" customHeight="1" outlineLevel="1" x14ac:dyDescent="0.2">
      <c r="A81" s="41" t="s">
        <v>360</v>
      </c>
      <c r="B81" s="42">
        <v>1</v>
      </c>
      <c r="C81" s="42"/>
      <c r="D81" s="56"/>
      <c r="E81" s="56"/>
      <c r="F81" s="42"/>
      <c r="G81" s="42">
        <v>1</v>
      </c>
      <c r="H81" s="42" t="s">
        <v>39</v>
      </c>
      <c r="I81" s="73" t="s">
        <v>32</v>
      </c>
      <c r="J81" s="42">
        <v>565</v>
      </c>
      <c r="K81" s="42" t="str">
        <f t="shared" si="3"/>
        <v>0235</v>
      </c>
      <c r="L81" s="42" t="s">
        <v>115</v>
      </c>
      <c r="M81" s="42" t="s">
        <v>115</v>
      </c>
      <c r="N81" s="42"/>
      <c r="O81" s="42"/>
    </row>
    <row r="82" spans="1:15" ht="15.75" hidden="1" customHeight="1" outlineLevel="1" x14ac:dyDescent="0.2">
      <c r="A82" s="41" t="s">
        <v>361</v>
      </c>
      <c r="B82" s="42">
        <v>1</v>
      </c>
      <c r="C82" s="42"/>
      <c r="D82" s="56"/>
      <c r="E82" s="56"/>
      <c r="F82" s="42"/>
      <c r="G82" s="42">
        <v>1</v>
      </c>
      <c r="H82" s="42" t="s">
        <v>39</v>
      </c>
      <c r="I82" s="73" t="s">
        <v>32</v>
      </c>
      <c r="J82" s="42">
        <v>566</v>
      </c>
      <c r="K82" s="42" t="str">
        <f t="shared" si="3"/>
        <v>0236</v>
      </c>
      <c r="L82" s="42" t="s">
        <v>115</v>
      </c>
      <c r="M82" s="42" t="s">
        <v>115</v>
      </c>
      <c r="N82" s="42"/>
      <c r="O82" s="42"/>
    </row>
    <row r="83" spans="1:15" ht="15.75" hidden="1" customHeight="1" outlineLevel="1" x14ac:dyDescent="0.2">
      <c r="A83" s="41" t="s">
        <v>362</v>
      </c>
      <c r="B83" s="42">
        <v>1</v>
      </c>
      <c r="C83" s="42"/>
      <c r="D83" s="56"/>
      <c r="E83" s="56"/>
      <c r="F83" s="42"/>
      <c r="G83" s="42">
        <v>1</v>
      </c>
      <c r="H83" s="42" t="s">
        <v>39</v>
      </c>
      <c r="I83" s="73" t="s">
        <v>32</v>
      </c>
      <c r="J83" s="42">
        <v>567</v>
      </c>
      <c r="K83" s="42" t="str">
        <f t="shared" si="3"/>
        <v>0237</v>
      </c>
      <c r="L83" s="42" t="s">
        <v>115</v>
      </c>
      <c r="M83" s="42" t="s">
        <v>115</v>
      </c>
      <c r="N83" s="42"/>
      <c r="O83" s="42"/>
    </row>
    <row r="84" spans="1:15" x14ac:dyDescent="0.2">
      <c r="A84" s="131"/>
      <c r="B84" s="132"/>
      <c r="C84" s="132"/>
      <c r="D84" s="136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1:15" collapsed="1" x14ac:dyDescent="0.2">
      <c r="A85" s="58" t="s">
        <v>363</v>
      </c>
      <c r="B85" s="40">
        <v>26</v>
      </c>
      <c r="C85" s="40"/>
      <c r="D85" s="39"/>
      <c r="E85" s="39"/>
      <c r="F85" s="40"/>
      <c r="G85" s="40"/>
      <c r="H85" s="40"/>
      <c r="I85" s="74"/>
      <c r="J85" s="40">
        <v>600</v>
      </c>
      <c r="K85" s="40" t="str">
        <f>DEC2HEX(J85,4)</f>
        <v>0258</v>
      </c>
      <c r="L85" s="40"/>
      <c r="M85" s="40"/>
      <c r="N85" s="40"/>
      <c r="O85" s="40"/>
    </row>
    <row r="86" spans="1:15" ht="15.75" hidden="1" customHeight="1" outlineLevel="2" x14ac:dyDescent="0.2">
      <c r="A86" s="41" t="s">
        <v>15</v>
      </c>
      <c r="B86" s="42">
        <v>1</v>
      </c>
      <c r="C86" s="42"/>
      <c r="D86" s="96" t="s">
        <v>16</v>
      </c>
      <c r="E86" s="56"/>
      <c r="F86" s="42"/>
      <c r="G86" s="42">
        <v>1</v>
      </c>
      <c r="H86" s="42" t="s">
        <v>39</v>
      </c>
      <c r="I86" s="73" t="s">
        <v>351</v>
      </c>
      <c r="J86" s="42">
        <v>600</v>
      </c>
      <c r="K86" s="42" t="str">
        <f>DEC2HEX(J86,4)</f>
        <v>0258</v>
      </c>
      <c r="L86" s="57" t="s">
        <v>115</v>
      </c>
      <c r="M86" s="57" t="s">
        <v>115</v>
      </c>
      <c r="N86" s="57" t="s">
        <v>115</v>
      </c>
      <c r="O86" s="57" t="s">
        <v>115</v>
      </c>
    </row>
    <row r="87" spans="1:15" ht="15.75" hidden="1" customHeight="1" outlineLevel="2" x14ac:dyDescent="0.2">
      <c r="A87" s="53"/>
      <c r="B87" s="54"/>
      <c r="C87" s="54"/>
      <c r="D87" s="55"/>
      <c r="E87" s="97"/>
      <c r="F87" s="54"/>
      <c r="G87" s="54"/>
      <c r="H87" s="54"/>
      <c r="I87" s="72"/>
      <c r="J87" s="54"/>
      <c r="K87" s="54"/>
      <c r="L87" s="59"/>
      <c r="M87" s="59"/>
      <c r="N87" s="59"/>
      <c r="O87" s="59"/>
    </row>
    <row r="88" spans="1:15" ht="15.75" hidden="1" customHeight="1" outlineLevel="1" x14ac:dyDescent="0.2">
      <c r="A88" s="41" t="s">
        <v>1</v>
      </c>
      <c r="B88" s="42">
        <v>1</v>
      </c>
      <c r="C88" s="42"/>
      <c r="D88" s="56" t="s">
        <v>153</v>
      </c>
      <c r="E88" s="56"/>
      <c r="F88" s="42"/>
      <c r="G88" s="42">
        <v>1</v>
      </c>
      <c r="H88" s="42" t="s">
        <v>39</v>
      </c>
      <c r="I88" s="73" t="s">
        <v>351</v>
      </c>
      <c r="J88" s="42">
        <v>604</v>
      </c>
      <c r="K88" s="42" t="str">
        <f t="shared" ref="K88:K95" si="4">DEC2HEX(J88,4)</f>
        <v>025C</v>
      </c>
      <c r="L88" s="57" t="s">
        <v>115</v>
      </c>
      <c r="M88" s="57" t="s">
        <v>115</v>
      </c>
      <c r="N88" s="57" t="s">
        <v>115</v>
      </c>
      <c r="O88" s="57" t="s">
        <v>115</v>
      </c>
    </row>
    <row r="89" spans="1:15" ht="15.75" hidden="1" customHeight="1" outlineLevel="1" x14ac:dyDescent="0.2">
      <c r="A89" s="41" t="s">
        <v>2</v>
      </c>
      <c r="B89" s="42">
        <v>1</v>
      </c>
      <c r="C89" s="42"/>
      <c r="D89" s="96" t="s">
        <v>2</v>
      </c>
      <c r="E89" s="96"/>
      <c r="F89" s="42"/>
      <c r="G89" s="42">
        <v>1</v>
      </c>
      <c r="H89" s="42" t="s">
        <v>39</v>
      </c>
      <c r="I89" s="73" t="s">
        <v>351</v>
      </c>
      <c r="J89" s="42">
        <f t="shared" ref="J89:J95" si="5">J88+B88</f>
        <v>605</v>
      </c>
      <c r="K89" s="42" t="str">
        <f t="shared" si="4"/>
        <v>025D</v>
      </c>
      <c r="L89" s="57" t="s">
        <v>115</v>
      </c>
      <c r="M89" s="57" t="s">
        <v>115</v>
      </c>
      <c r="N89" s="57" t="s">
        <v>115</v>
      </c>
      <c r="O89" s="57" t="s">
        <v>115</v>
      </c>
    </row>
    <row r="90" spans="1:15" ht="15.75" hidden="1" customHeight="1" outlineLevel="1" x14ac:dyDescent="0.2">
      <c r="A90" s="41" t="s">
        <v>3</v>
      </c>
      <c r="B90" s="42">
        <v>1</v>
      </c>
      <c r="C90" s="42"/>
      <c r="D90" s="96" t="s">
        <v>3</v>
      </c>
      <c r="E90" s="96"/>
      <c r="F90" s="42"/>
      <c r="G90" s="42">
        <v>1</v>
      </c>
      <c r="H90" s="42" t="s">
        <v>39</v>
      </c>
      <c r="I90" s="73" t="s">
        <v>351</v>
      </c>
      <c r="J90" s="42">
        <f t="shared" si="5"/>
        <v>606</v>
      </c>
      <c r="K90" s="42" t="str">
        <f t="shared" si="4"/>
        <v>025E</v>
      </c>
      <c r="L90" s="57" t="s">
        <v>115</v>
      </c>
      <c r="M90" s="57" t="s">
        <v>115</v>
      </c>
      <c r="N90" s="57" t="s">
        <v>115</v>
      </c>
      <c r="O90" s="57" t="s">
        <v>115</v>
      </c>
    </row>
    <row r="91" spans="1:15" ht="15.75" hidden="1" customHeight="1" outlineLevel="1" x14ac:dyDescent="0.2">
      <c r="A91" s="41" t="s">
        <v>364</v>
      </c>
      <c r="B91" s="42">
        <v>1</v>
      </c>
      <c r="C91" s="42"/>
      <c r="D91" s="56" t="s">
        <v>140</v>
      </c>
      <c r="E91" s="56"/>
      <c r="F91" s="42"/>
      <c r="G91" s="42">
        <v>1</v>
      </c>
      <c r="H91" s="42" t="s">
        <v>39</v>
      </c>
      <c r="I91" s="73" t="s">
        <v>351</v>
      </c>
      <c r="J91" s="42">
        <f t="shared" si="5"/>
        <v>607</v>
      </c>
      <c r="K91" s="42" t="str">
        <f t="shared" si="4"/>
        <v>025F</v>
      </c>
      <c r="L91" s="57" t="s">
        <v>115</v>
      </c>
      <c r="M91" s="57" t="s">
        <v>115</v>
      </c>
      <c r="N91" s="57" t="s">
        <v>115</v>
      </c>
      <c r="O91" s="57" t="s">
        <v>115</v>
      </c>
    </row>
    <row r="92" spans="1:15" ht="15.75" hidden="1" customHeight="1" outlineLevel="1" x14ac:dyDescent="0.2">
      <c r="A92" s="41" t="s">
        <v>365</v>
      </c>
      <c r="B92" s="42">
        <v>1</v>
      </c>
      <c r="C92" s="42"/>
      <c r="D92" s="56" t="s">
        <v>140</v>
      </c>
      <c r="E92" s="56"/>
      <c r="F92" s="42"/>
      <c r="G92" s="42">
        <v>1</v>
      </c>
      <c r="H92" s="42" t="s">
        <v>39</v>
      </c>
      <c r="I92" s="73" t="s">
        <v>351</v>
      </c>
      <c r="J92" s="42">
        <f t="shared" si="5"/>
        <v>608</v>
      </c>
      <c r="K92" s="42" t="str">
        <f t="shared" si="4"/>
        <v>0260</v>
      </c>
      <c r="L92" s="57" t="s">
        <v>115</v>
      </c>
      <c r="M92" s="57" t="s">
        <v>115</v>
      </c>
      <c r="N92" s="57" t="s">
        <v>115</v>
      </c>
      <c r="O92" s="57" t="s">
        <v>115</v>
      </c>
    </row>
    <row r="93" spans="1:15" ht="15.75" hidden="1" customHeight="1" outlineLevel="1" x14ac:dyDescent="0.2">
      <c r="A93" s="41" t="s">
        <v>366</v>
      </c>
      <c r="B93" s="42">
        <v>1</v>
      </c>
      <c r="C93" s="42"/>
      <c r="D93" s="56" t="s">
        <v>140</v>
      </c>
      <c r="E93" s="56"/>
      <c r="F93" s="42"/>
      <c r="G93" s="42">
        <v>1</v>
      </c>
      <c r="H93" s="42" t="s">
        <v>39</v>
      </c>
      <c r="I93" s="73" t="s">
        <v>351</v>
      </c>
      <c r="J93" s="42">
        <f t="shared" si="5"/>
        <v>609</v>
      </c>
      <c r="K93" s="42" t="str">
        <f t="shared" si="4"/>
        <v>0261</v>
      </c>
      <c r="L93" s="57" t="s">
        <v>115</v>
      </c>
      <c r="M93" s="57" t="s">
        <v>115</v>
      </c>
      <c r="N93" s="57" t="s">
        <v>115</v>
      </c>
      <c r="O93" s="57" t="s">
        <v>115</v>
      </c>
    </row>
    <row r="94" spans="1:15" ht="15.75" hidden="1" customHeight="1" outlineLevel="1" x14ac:dyDescent="0.2">
      <c r="A94" s="41" t="s">
        <v>367</v>
      </c>
      <c r="B94" s="42">
        <v>1</v>
      </c>
      <c r="C94" s="42"/>
      <c r="D94" s="56" t="s">
        <v>140</v>
      </c>
      <c r="E94" s="56"/>
      <c r="F94" s="42"/>
      <c r="G94" s="42">
        <v>1</v>
      </c>
      <c r="H94" s="42" t="s">
        <v>39</v>
      </c>
      <c r="I94" s="73" t="s">
        <v>351</v>
      </c>
      <c r="J94" s="42">
        <f t="shared" si="5"/>
        <v>610</v>
      </c>
      <c r="K94" s="42" t="str">
        <f t="shared" si="4"/>
        <v>0262</v>
      </c>
      <c r="L94" s="57" t="s">
        <v>115</v>
      </c>
      <c r="M94" s="57" t="s">
        <v>115</v>
      </c>
      <c r="N94" s="57" t="s">
        <v>115</v>
      </c>
      <c r="O94" s="57" t="s">
        <v>115</v>
      </c>
    </row>
    <row r="95" spans="1:15" ht="15.75" hidden="1" customHeight="1" outlineLevel="1" x14ac:dyDescent="0.2">
      <c r="A95" s="41" t="s">
        <v>368</v>
      </c>
      <c r="B95" s="42">
        <v>1</v>
      </c>
      <c r="C95" s="42"/>
      <c r="D95" s="56" t="s">
        <v>140</v>
      </c>
      <c r="E95" s="56"/>
      <c r="F95" s="42"/>
      <c r="G95" s="42">
        <v>1</v>
      </c>
      <c r="H95" s="42" t="s">
        <v>39</v>
      </c>
      <c r="I95" s="73" t="s">
        <v>351</v>
      </c>
      <c r="J95" s="42">
        <f t="shared" si="5"/>
        <v>611</v>
      </c>
      <c r="K95" s="42" t="str">
        <f t="shared" si="4"/>
        <v>0263</v>
      </c>
      <c r="L95" s="57" t="s">
        <v>115</v>
      </c>
      <c r="M95" s="57" t="s">
        <v>115</v>
      </c>
      <c r="N95" s="57" t="s">
        <v>115</v>
      </c>
      <c r="O95" s="57" t="s">
        <v>115</v>
      </c>
    </row>
    <row r="96" spans="1:15" ht="15.75" hidden="1" customHeight="1" outlineLevel="1" x14ac:dyDescent="0.2">
      <c r="A96" s="53"/>
      <c r="B96" s="54"/>
      <c r="C96" s="54"/>
      <c r="D96" s="55"/>
      <c r="E96" s="55"/>
      <c r="F96" s="54"/>
      <c r="G96" s="54"/>
      <c r="H96" s="54"/>
      <c r="I96" s="72"/>
      <c r="J96" s="54"/>
      <c r="K96" s="54"/>
      <c r="L96" s="59"/>
      <c r="M96" s="59"/>
      <c r="N96" s="59"/>
      <c r="O96" s="54"/>
    </row>
    <row r="97" spans="1:15" ht="15.75" hidden="1" customHeight="1" outlineLevel="1" x14ac:dyDescent="0.2">
      <c r="A97" s="41" t="s">
        <v>141</v>
      </c>
      <c r="B97" s="42">
        <v>1</v>
      </c>
      <c r="C97" s="42"/>
      <c r="D97" s="98" t="s">
        <v>369</v>
      </c>
      <c r="E97" s="96"/>
      <c r="F97" s="42"/>
      <c r="G97" s="42">
        <v>1</v>
      </c>
      <c r="H97" s="42" t="s">
        <v>39</v>
      </c>
      <c r="I97" s="73" t="s">
        <v>351</v>
      </c>
      <c r="J97" s="42">
        <v>622</v>
      </c>
      <c r="K97" s="42" t="str">
        <f t="shared" ref="K97:K113" si="6">DEC2HEX(J97,4)</f>
        <v>026E</v>
      </c>
      <c r="L97" s="57" t="s">
        <v>115</v>
      </c>
      <c r="M97" s="57" t="s">
        <v>115</v>
      </c>
      <c r="N97" s="57" t="s">
        <v>115</v>
      </c>
      <c r="O97" s="57" t="s">
        <v>115</v>
      </c>
    </row>
    <row r="98" spans="1:15" ht="47.25" hidden="1" customHeight="1" outlineLevel="1" x14ac:dyDescent="0.2">
      <c r="A98" s="41" t="s">
        <v>370</v>
      </c>
      <c r="B98" s="42">
        <v>1</v>
      </c>
      <c r="C98" s="42"/>
      <c r="D98" s="56" t="s">
        <v>371</v>
      </c>
      <c r="E98" s="96"/>
      <c r="F98" s="42"/>
      <c r="G98" s="42">
        <v>1</v>
      </c>
      <c r="H98" s="42" t="s">
        <v>39</v>
      </c>
      <c r="I98" s="73" t="s">
        <v>351</v>
      </c>
      <c r="J98" s="42">
        <v>623</v>
      </c>
      <c r="K98" s="42" t="str">
        <f t="shared" si="6"/>
        <v>026F</v>
      </c>
      <c r="L98" s="57" t="s">
        <v>115</v>
      </c>
      <c r="M98" s="57" t="s">
        <v>115</v>
      </c>
      <c r="N98" s="57" t="s">
        <v>115</v>
      </c>
      <c r="O98" s="57" t="s">
        <v>115</v>
      </c>
    </row>
    <row r="99" spans="1:15" ht="15.75" hidden="1" customHeight="1" outlineLevel="1" x14ac:dyDescent="0.2">
      <c r="A99" s="41" t="s">
        <v>60</v>
      </c>
      <c r="B99" s="42">
        <v>1</v>
      </c>
      <c r="C99" s="42"/>
      <c r="D99" s="95" t="s">
        <v>60</v>
      </c>
      <c r="E99" s="96"/>
      <c r="F99" s="42"/>
      <c r="G99" s="42">
        <v>1</v>
      </c>
      <c r="H99" s="42" t="s">
        <v>39</v>
      </c>
      <c r="I99" s="73" t="s">
        <v>351</v>
      </c>
      <c r="J99" s="42">
        <v>624</v>
      </c>
      <c r="K99" s="42" t="str">
        <f t="shared" si="6"/>
        <v>0270</v>
      </c>
      <c r="L99" s="57" t="s">
        <v>115</v>
      </c>
      <c r="M99" s="57" t="s">
        <v>115</v>
      </c>
      <c r="N99" s="57" t="s">
        <v>115</v>
      </c>
      <c r="O99" s="57" t="s">
        <v>115</v>
      </c>
    </row>
    <row r="100" spans="1:15" ht="31.5" hidden="1" customHeight="1" outlineLevel="1" x14ac:dyDescent="0.2">
      <c r="A100" s="41" t="s">
        <v>61</v>
      </c>
      <c r="B100" s="42">
        <v>1</v>
      </c>
      <c r="C100" s="42"/>
      <c r="D100" s="56" t="s">
        <v>62</v>
      </c>
      <c r="E100" s="96"/>
      <c r="F100" s="42"/>
      <c r="G100" s="42">
        <v>1</v>
      </c>
      <c r="H100" s="42" t="s">
        <v>39</v>
      </c>
      <c r="I100" s="73" t="s">
        <v>351</v>
      </c>
      <c r="J100" s="42">
        <v>625</v>
      </c>
      <c r="K100" s="42" t="str">
        <f t="shared" si="6"/>
        <v>0271</v>
      </c>
      <c r="L100" s="57" t="s">
        <v>115</v>
      </c>
      <c r="M100" s="57" t="s">
        <v>115</v>
      </c>
      <c r="N100" s="57" t="s">
        <v>115</v>
      </c>
      <c r="O100" s="57" t="s">
        <v>115</v>
      </c>
    </row>
    <row r="101" spans="1:15" ht="15.75" hidden="1" customHeight="1" outlineLevel="1" x14ac:dyDescent="0.2">
      <c r="A101" s="41" t="s">
        <v>372</v>
      </c>
      <c r="B101" s="42">
        <v>1</v>
      </c>
      <c r="C101" s="42"/>
      <c r="D101" s="95" t="s">
        <v>63</v>
      </c>
      <c r="E101" s="96"/>
      <c r="F101" s="42"/>
      <c r="G101" s="42">
        <v>1</v>
      </c>
      <c r="H101" s="42" t="s">
        <v>39</v>
      </c>
      <c r="I101" s="73" t="s">
        <v>351</v>
      </c>
      <c r="J101" s="42">
        <v>626</v>
      </c>
      <c r="K101" s="42" t="str">
        <f t="shared" si="6"/>
        <v>0272</v>
      </c>
      <c r="L101" s="57" t="s">
        <v>115</v>
      </c>
      <c r="M101" s="57" t="s">
        <v>115</v>
      </c>
      <c r="N101" s="57" t="s">
        <v>115</v>
      </c>
      <c r="O101" s="57" t="s">
        <v>115</v>
      </c>
    </row>
    <row r="102" spans="1:15" ht="15.75" hidden="1" customHeight="1" outlineLevel="1" x14ac:dyDescent="0.2">
      <c r="A102" s="41" t="s">
        <v>151</v>
      </c>
      <c r="B102" s="42">
        <v>1</v>
      </c>
      <c r="C102" s="42"/>
      <c r="D102" s="56" t="s">
        <v>373</v>
      </c>
      <c r="E102" s="96"/>
      <c r="F102" s="42"/>
      <c r="G102" s="42">
        <v>1</v>
      </c>
      <c r="H102" s="42" t="s">
        <v>39</v>
      </c>
      <c r="I102" s="73" t="s">
        <v>351</v>
      </c>
      <c r="J102" s="42">
        <v>627</v>
      </c>
      <c r="K102" s="42" t="str">
        <f t="shared" si="6"/>
        <v>0273</v>
      </c>
      <c r="L102" s="57" t="s">
        <v>115</v>
      </c>
      <c r="M102" s="57" t="s">
        <v>115</v>
      </c>
      <c r="N102" s="57" t="s">
        <v>115</v>
      </c>
      <c r="O102" s="57" t="s">
        <v>115</v>
      </c>
    </row>
    <row r="103" spans="1:15" ht="47.25" hidden="1" customHeight="1" outlineLevel="1" x14ac:dyDescent="0.2">
      <c r="A103" s="41" t="s">
        <v>374</v>
      </c>
      <c r="B103" s="42">
        <v>1</v>
      </c>
      <c r="C103" s="42"/>
      <c r="D103" s="56" t="s">
        <v>375</v>
      </c>
      <c r="E103" s="96"/>
      <c r="F103" s="42"/>
      <c r="G103" s="42">
        <v>1</v>
      </c>
      <c r="H103" s="42" t="s">
        <v>39</v>
      </c>
      <c r="I103" s="73" t="s">
        <v>351</v>
      </c>
      <c r="J103" s="42">
        <v>628</v>
      </c>
      <c r="K103" s="42" t="str">
        <f t="shared" si="6"/>
        <v>0274</v>
      </c>
      <c r="L103" s="57" t="s">
        <v>115</v>
      </c>
      <c r="M103" s="57" t="s">
        <v>115</v>
      </c>
      <c r="N103" s="57" t="s">
        <v>115</v>
      </c>
      <c r="O103" s="57" t="s">
        <v>115</v>
      </c>
    </row>
    <row r="104" spans="1:15" ht="63" hidden="1" customHeight="1" outlineLevel="1" x14ac:dyDescent="0.2">
      <c r="A104" s="41" t="s">
        <v>71</v>
      </c>
      <c r="B104" s="42">
        <v>1</v>
      </c>
      <c r="C104" s="42"/>
      <c r="D104" s="56" t="s">
        <v>376</v>
      </c>
      <c r="E104" s="96"/>
      <c r="F104" s="42"/>
      <c r="G104" s="42">
        <v>1</v>
      </c>
      <c r="H104" s="42" t="s">
        <v>39</v>
      </c>
      <c r="I104" s="73" t="s">
        <v>351</v>
      </c>
      <c r="J104" s="42">
        <v>629</v>
      </c>
      <c r="K104" s="42" t="str">
        <f t="shared" si="6"/>
        <v>0275</v>
      </c>
      <c r="L104" s="57" t="s">
        <v>115</v>
      </c>
      <c r="M104" s="57" t="s">
        <v>115</v>
      </c>
      <c r="N104" s="57" t="s">
        <v>115</v>
      </c>
      <c r="O104" s="57" t="s">
        <v>115</v>
      </c>
    </row>
    <row r="105" spans="1:15" ht="15.75" hidden="1" customHeight="1" outlineLevel="1" x14ac:dyDescent="0.2">
      <c r="A105" s="41" t="s">
        <v>182</v>
      </c>
      <c r="B105" s="42">
        <v>1</v>
      </c>
      <c r="C105" s="42"/>
      <c r="D105" s="56" t="s">
        <v>152</v>
      </c>
      <c r="E105" s="96"/>
      <c r="F105" s="42"/>
      <c r="G105" s="42">
        <v>1</v>
      </c>
      <c r="H105" s="42" t="s">
        <v>39</v>
      </c>
      <c r="I105" s="73" t="s">
        <v>351</v>
      </c>
      <c r="J105" s="42">
        <v>630</v>
      </c>
      <c r="K105" s="42" t="str">
        <f t="shared" si="6"/>
        <v>0276</v>
      </c>
      <c r="L105" s="57" t="s">
        <v>115</v>
      </c>
      <c r="M105" s="57" t="s">
        <v>115</v>
      </c>
      <c r="N105" s="57" t="s">
        <v>115</v>
      </c>
      <c r="O105" s="57" t="s">
        <v>115</v>
      </c>
    </row>
    <row r="106" spans="1:15" ht="15.75" hidden="1" customHeight="1" outlineLevel="1" x14ac:dyDescent="0.2">
      <c r="A106" s="41" t="s">
        <v>379</v>
      </c>
      <c r="B106" s="42">
        <v>1</v>
      </c>
      <c r="C106" s="42"/>
      <c r="D106" s="56" t="s">
        <v>155</v>
      </c>
      <c r="E106" s="96"/>
      <c r="F106" s="42"/>
      <c r="G106" s="42">
        <v>1</v>
      </c>
      <c r="H106" s="42" t="s">
        <v>39</v>
      </c>
      <c r="I106" s="73" t="s">
        <v>351</v>
      </c>
      <c r="J106" s="42">
        <f>J105+1</f>
        <v>631</v>
      </c>
      <c r="K106" s="42" t="str">
        <f t="shared" si="6"/>
        <v>0277</v>
      </c>
      <c r="L106" s="42" t="s">
        <v>115</v>
      </c>
      <c r="M106" s="57" t="s">
        <v>115</v>
      </c>
      <c r="N106" s="57" t="s">
        <v>115</v>
      </c>
      <c r="O106" s="57" t="s">
        <v>115</v>
      </c>
    </row>
    <row r="107" spans="1:15" ht="15.75" hidden="1" customHeight="1" outlineLevel="1" x14ac:dyDescent="0.2">
      <c r="A107" s="41" t="s">
        <v>378</v>
      </c>
      <c r="B107" s="42">
        <v>1</v>
      </c>
      <c r="C107" s="42"/>
      <c r="D107" s="95" t="s">
        <v>157</v>
      </c>
      <c r="E107" s="96"/>
      <c r="F107" s="42"/>
      <c r="G107" s="42">
        <v>1</v>
      </c>
      <c r="H107" s="42" t="s">
        <v>39</v>
      </c>
      <c r="I107" s="73" t="s">
        <v>351</v>
      </c>
      <c r="J107" s="42">
        <f>J106+1</f>
        <v>632</v>
      </c>
      <c r="K107" s="42" t="str">
        <f t="shared" si="6"/>
        <v>0278</v>
      </c>
      <c r="L107" s="42" t="s">
        <v>115</v>
      </c>
      <c r="M107" s="57" t="s">
        <v>115</v>
      </c>
      <c r="N107" s="57" t="s">
        <v>115</v>
      </c>
      <c r="O107" s="57" t="s">
        <v>115</v>
      </c>
    </row>
    <row r="108" spans="1:15" ht="15.75" hidden="1" customHeight="1" outlineLevel="1" x14ac:dyDescent="0.2">
      <c r="A108" s="41" t="s">
        <v>154</v>
      </c>
      <c r="B108" s="42">
        <v>1</v>
      </c>
      <c r="C108" s="42"/>
      <c r="D108" s="95" t="s">
        <v>156</v>
      </c>
      <c r="E108" s="96"/>
      <c r="F108" s="42"/>
      <c r="G108" s="42">
        <v>1</v>
      </c>
      <c r="H108" s="42" t="s">
        <v>39</v>
      </c>
      <c r="I108" s="73" t="s">
        <v>351</v>
      </c>
      <c r="J108" s="42">
        <v>633</v>
      </c>
      <c r="K108" s="42" t="str">
        <f t="shared" si="6"/>
        <v>0279</v>
      </c>
      <c r="L108" s="42" t="s">
        <v>115</v>
      </c>
      <c r="M108" s="57" t="s">
        <v>115</v>
      </c>
      <c r="N108" s="57" t="s">
        <v>115</v>
      </c>
      <c r="O108" s="57" t="s">
        <v>115</v>
      </c>
    </row>
    <row r="109" spans="1:15" ht="47.25" hidden="1" customHeight="1" outlineLevel="1" x14ac:dyDescent="0.2">
      <c r="A109" s="41" t="s">
        <v>377</v>
      </c>
      <c r="B109" s="42">
        <v>1</v>
      </c>
      <c r="C109" s="42"/>
      <c r="D109" s="56" t="s">
        <v>371</v>
      </c>
      <c r="E109" s="56"/>
      <c r="F109" s="42"/>
      <c r="G109" s="42">
        <v>1</v>
      </c>
      <c r="H109" s="42" t="s">
        <v>39</v>
      </c>
      <c r="I109" s="73" t="s">
        <v>351</v>
      </c>
      <c r="J109" s="42">
        <v>634</v>
      </c>
      <c r="K109" s="42" t="str">
        <f t="shared" si="6"/>
        <v>027A</v>
      </c>
      <c r="L109" s="42" t="s">
        <v>115</v>
      </c>
      <c r="M109" s="42" t="s">
        <v>115</v>
      </c>
      <c r="N109" s="42" t="s">
        <v>115</v>
      </c>
      <c r="O109" s="57" t="s">
        <v>115</v>
      </c>
    </row>
    <row r="110" spans="1:15" ht="47.25" hidden="1" customHeight="1" outlineLevel="1" x14ac:dyDescent="0.2">
      <c r="A110" s="41" t="s">
        <v>167</v>
      </c>
      <c r="B110" s="42">
        <v>1</v>
      </c>
      <c r="C110" s="42"/>
      <c r="D110" s="56" t="s">
        <v>380</v>
      </c>
      <c r="E110" s="56"/>
      <c r="F110" s="41"/>
      <c r="G110" s="42">
        <v>1</v>
      </c>
      <c r="H110" s="42" t="s">
        <v>39</v>
      </c>
      <c r="I110" s="73" t="s">
        <v>351</v>
      </c>
      <c r="J110" s="42">
        <f>J109+1</f>
        <v>635</v>
      </c>
      <c r="K110" s="42" t="str">
        <f t="shared" si="6"/>
        <v>027B</v>
      </c>
      <c r="L110" s="42" t="s">
        <v>115</v>
      </c>
      <c r="M110" s="42" t="s">
        <v>115</v>
      </c>
      <c r="N110" s="42" t="s">
        <v>115</v>
      </c>
      <c r="O110" s="57" t="s">
        <v>115</v>
      </c>
    </row>
    <row r="111" spans="1:15" ht="78.75" hidden="1" customHeight="1" outlineLevel="1" x14ac:dyDescent="0.2">
      <c r="A111" s="41" t="s">
        <v>168</v>
      </c>
      <c r="B111" s="42">
        <v>1</v>
      </c>
      <c r="C111" s="42"/>
      <c r="D111" s="56" t="s">
        <v>381</v>
      </c>
      <c r="E111" s="96"/>
      <c r="F111" s="42"/>
      <c r="G111" s="42">
        <v>1</v>
      </c>
      <c r="H111" s="42" t="s">
        <v>39</v>
      </c>
      <c r="I111" s="73" t="s">
        <v>351</v>
      </c>
      <c r="J111" s="42">
        <v>636</v>
      </c>
      <c r="K111" s="42" t="str">
        <f t="shared" si="6"/>
        <v>027C</v>
      </c>
      <c r="L111" s="42" t="s">
        <v>115</v>
      </c>
      <c r="M111" s="57" t="s">
        <v>115</v>
      </c>
      <c r="N111" s="57" t="s">
        <v>115</v>
      </c>
      <c r="O111" s="57" t="s">
        <v>115</v>
      </c>
    </row>
    <row r="112" spans="1:15" ht="15.75" hidden="1" customHeight="1" outlineLevel="1" x14ac:dyDescent="0.2">
      <c r="A112" s="41" t="s">
        <v>169</v>
      </c>
      <c r="B112" s="42">
        <v>1</v>
      </c>
      <c r="C112" s="42"/>
      <c r="D112" s="96" t="s">
        <v>171</v>
      </c>
      <c r="E112" s="96"/>
      <c r="F112" s="42"/>
      <c r="G112" s="42">
        <v>1</v>
      </c>
      <c r="H112" s="42" t="s">
        <v>39</v>
      </c>
      <c r="I112" s="73" t="s">
        <v>351</v>
      </c>
      <c r="J112" s="42">
        <f>J111+1</f>
        <v>637</v>
      </c>
      <c r="K112" s="42" t="str">
        <f t="shared" si="6"/>
        <v>027D</v>
      </c>
      <c r="L112" s="42" t="s">
        <v>115</v>
      </c>
      <c r="M112" s="57" t="s">
        <v>115</v>
      </c>
      <c r="N112" s="57" t="s">
        <v>115</v>
      </c>
      <c r="O112" s="57" t="s">
        <v>115</v>
      </c>
    </row>
    <row r="113" spans="1:15" ht="15.75" hidden="1" customHeight="1" outlineLevel="1" x14ac:dyDescent="0.2">
      <c r="A113" s="41" t="s">
        <v>170</v>
      </c>
      <c r="B113" s="42">
        <v>1</v>
      </c>
      <c r="C113" s="42"/>
      <c r="D113" s="96" t="s">
        <v>171</v>
      </c>
      <c r="E113" s="96"/>
      <c r="F113" s="42"/>
      <c r="G113" s="42">
        <v>1</v>
      </c>
      <c r="H113" s="42" t="s">
        <v>39</v>
      </c>
      <c r="I113" s="73" t="s">
        <v>351</v>
      </c>
      <c r="J113" s="42">
        <f>J112+1</f>
        <v>638</v>
      </c>
      <c r="K113" s="42" t="str">
        <f t="shared" si="6"/>
        <v>027E</v>
      </c>
      <c r="L113" s="42" t="s">
        <v>115</v>
      </c>
      <c r="M113" s="57" t="s">
        <v>115</v>
      </c>
      <c r="N113" s="57" t="s">
        <v>115</v>
      </c>
      <c r="O113" s="57" t="s">
        <v>115</v>
      </c>
    </row>
    <row r="114" spans="1:15" ht="15.75" hidden="1" customHeight="1" outlineLevel="1" x14ac:dyDescent="0.2">
      <c r="A114" s="41" t="s">
        <v>389</v>
      </c>
      <c r="B114" s="42">
        <v>1</v>
      </c>
      <c r="C114" s="42"/>
      <c r="D114" s="98" t="s">
        <v>390</v>
      </c>
      <c r="E114" s="96"/>
      <c r="F114" s="42"/>
      <c r="G114" s="42">
        <v>1</v>
      </c>
      <c r="H114" s="42" t="s">
        <v>39</v>
      </c>
      <c r="I114" s="73" t="s">
        <v>351</v>
      </c>
      <c r="J114" s="42">
        <f>J113+1</f>
        <v>639</v>
      </c>
      <c r="K114" s="42" t="str">
        <f>DEC2HEX(J114,4)</f>
        <v>027F</v>
      </c>
      <c r="L114" s="42" t="s">
        <v>115</v>
      </c>
      <c r="M114" s="57" t="s">
        <v>115</v>
      </c>
      <c r="N114" s="57" t="s">
        <v>115</v>
      </c>
      <c r="O114" s="57" t="s">
        <v>115</v>
      </c>
    </row>
    <row r="115" spans="1:15" x14ac:dyDescent="0.2">
      <c r="A115" s="43"/>
      <c r="B115" s="44"/>
      <c r="C115" s="44"/>
      <c r="D115" s="141"/>
      <c r="E115" s="61"/>
      <c r="F115" s="44"/>
      <c r="G115" s="44"/>
      <c r="H115" s="44"/>
      <c r="I115" s="61"/>
      <c r="J115" s="44"/>
      <c r="K115" s="44"/>
      <c r="L115" s="44"/>
      <c r="M115" s="44"/>
      <c r="N115" s="44"/>
      <c r="O115" s="44"/>
    </row>
    <row r="116" spans="1:15" collapsed="1" x14ac:dyDescent="0.2">
      <c r="A116" s="58" t="s">
        <v>66</v>
      </c>
      <c r="B116" s="40">
        <f>SUM(B117:B117)</f>
        <v>1</v>
      </c>
      <c r="C116" s="40"/>
      <c r="D116" s="39"/>
      <c r="E116" s="39"/>
      <c r="F116" s="40"/>
      <c r="G116" s="40"/>
      <c r="H116" s="40"/>
      <c r="I116" s="74"/>
      <c r="J116" s="40">
        <v>881</v>
      </c>
      <c r="K116" s="40" t="str">
        <f>DEC2HEX(J116,4)</f>
        <v>0371</v>
      </c>
      <c r="L116" s="40"/>
      <c r="M116" s="40"/>
      <c r="N116" s="40"/>
      <c r="O116" s="40"/>
    </row>
    <row r="117" spans="1:15" ht="15.75" hidden="1" customHeight="1" outlineLevel="1" x14ac:dyDescent="0.2">
      <c r="A117" s="41" t="s">
        <v>64</v>
      </c>
      <c r="B117" s="42">
        <v>1</v>
      </c>
      <c r="C117" s="42"/>
      <c r="D117" s="62" t="s">
        <v>383</v>
      </c>
      <c r="E117" s="56"/>
      <c r="F117" s="42" t="s">
        <v>177</v>
      </c>
      <c r="G117" s="42">
        <v>1</v>
      </c>
      <c r="H117" s="42" t="s">
        <v>39</v>
      </c>
      <c r="I117" s="73" t="s">
        <v>351</v>
      </c>
      <c r="J117" s="42">
        <v>881</v>
      </c>
      <c r="K117" s="42" t="str">
        <f>DEC2HEX(J117,4)</f>
        <v>0371</v>
      </c>
      <c r="L117" s="57" t="s">
        <v>115</v>
      </c>
      <c r="M117" s="57" t="s">
        <v>115</v>
      </c>
      <c r="N117" s="57" t="s">
        <v>115</v>
      </c>
      <c r="O117" s="57" t="s">
        <v>115</v>
      </c>
    </row>
    <row r="118" spans="1:15" ht="15.75" hidden="1" customHeight="1" outlineLevel="1" x14ac:dyDescent="0.2">
      <c r="A118" s="41" t="s">
        <v>65</v>
      </c>
      <c r="B118" s="42">
        <v>1</v>
      </c>
      <c r="C118" s="42"/>
      <c r="D118" s="62" t="s">
        <v>382</v>
      </c>
      <c r="E118" s="56"/>
      <c r="F118" s="42" t="s">
        <v>177</v>
      </c>
      <c r="G118" s="42">
        <v>1</v>
      </c>
      <c r="H118" s="42" t="s">
        <v>39</v>
      </c>
      <c r="I118" s="73" t="s">
        <v>351</v>
      </c>
      <c r="J118" s="42">
        <f>J116+1</f>
        <v>882</v>
      </c>
      <c r="K118" s="42" t="str">
        <f>DEC2HEX(J118,4)</f>
        <v>0372</v>
      </c>
      <c r="L118" s="57" t="s">
        <v>115</v>
      </c>
      <c r="M118" s="57" t="s">
        <v>115</v>
      </c>
      <c r="N118" s="57" t="s">
        <v>115</v>
      </c>
      <c r="O118" s="57" t="s">
        <v>115</v>
      </c>
    </row>
    <row r="119" spans="1:15" x14ac:dyDescent="0.2">
      <c r="A119" s="43"/>
      <c r="B119" s="44"/>
      <c r="C119" s="44"/>
      <c r="D119" s="141"/>
      <c r="E119" s="61"/>
      <c r="F119" s="44"/>
      <c r="G119" s="44"/>
      <c r="H119" s="44"/>
      <c r="I119" s="61"/>
      <c r="J119" s="44"/>
      <c r="K119" s="44"/>
      <c r="L119" s="44"/>
      <c r="M119" s="44"/>
      <c r="N119" s="44"/>
      <c r="O119" s="44"/>
    </row>
    <row r="120" spans="1:15" collapsed="1" x14ac:dyDescent="0.2">
      <c r="A120" s="58" t="s">
        <v>67</v>
      </c>
      <c r="B120" s="40">
        <f>SUM(B121:B121)</f>
        <v>1</v>
      </c>
      <c r="C120" s="40"/>
      <c r="D120" s="39"/>
      <c r="E120" s="39"/>
      <c r="F120" s="40"/>
      <c r="G120" s="40"/>
      <c r="H120" s="40"/>
      <c r="I120" s="74"/>
      <c r="J120" s="40">
        <v>891</v>
      </c>
      <c r="K120" s="40" t="str">
        <f>DEC2HEX(J120,4)</f>
        <v>037B</v>
      </c>
      <c r="L120" s="40"/>
      <c r="M120" s="40"/>
      <c r="N120" s="40"/>
      <c r="O120" s="40"/>
    </row>
    <row r="121" spans="1:15" ht="15.75" hidden="1" customHeight="1" outlineLevel="1" x14ac:dyDescent="0.2">
      <c r="A121" s="41" t="s">
        <v>68</v>
      </c>
      <c r="B121" s="42">
        <v>1</v>
      </c>
      <c r="C121" s="42"/>
      <c r="D121" s="62" t="s">
        <v>384</v>
      </c>
      <c r="E121" s="56"/>
      <c r="F121" s="42" t="s">
        <v>177</v>
      </c>
      <c r="G121" s="42">
        <v>1</v>
      </c>
      <c r="H121" s="42" t="s">
        <v>39</v>
      </c>
      <c r="I121" s="73" t="s">
        <v>351</v>
      </c>
      <c r="J121" s="42">
        <v>891</v>
      </c>
      <c r="K121" s="42" t="str">
        <f>DEC2HEX(J121,4)</f>
        <v>037B</v>
      </c>
      <c r="L121" s="57" t="s">
        <v>115</v>
      </c>
      <c r="M121" s="57" t="s">
        <v>115</v>
      </c>
      <c r="N121" s="57" t="s">
        <v>115</v>
      </c>
      <c r="O121" s="57" t="s">
        <v>115</v>
      </c>
    </row>
    <row r="122" spans="1:15" ht="15.75" hidden="1" customHeight="1" outlineLevel="1" x14ac:dyDescent="0.2">
      <c r="A122" s="41" t="s">
        <v>69</v>
      </c>
      <c r="B122" s="42">
        <v>1</v>
      </c>
      <c r="C122" s="42"/>
      <c r="D122" s="62" t="s">
        <v>385</v>
      </c>
      <c r="E122" s="56"/>
      <c r="F122" s="42" t="s">
        <v>177</v>
      </c>
      <c r="G122" s="42">
        <v>1</v>
      </c>
      <c r="H122" s="42" t="s">
        <v>39</v>
      </c>
      <c r="I122" s="73" t="s">
        <v>351</v>
      </c>
      <c r="J122" s="42">
        <f>J120+1</f>
        <v>892</v>
      </c>
      <c r="K122" s="42" t="str">
        <f>DEC2HEX(J122,4)</f>
        <v>037C</v>
      </c>
      <c r="L122" s="57" t="s">
        <v>115</v>
      </c>
      <c r="M122" s="57" t="s">
        <v>115</v>
      </c>
      <c r="N122" s="57" t="s">
        <v>115</v>
      </c>
      <c r="O122" s="57" t="s">
        <v>115</v>
      </c>
    </row>
    <row r="123" spans="1:15" x14ac:dyDescent="0.2">
      <c r="A123" s="43"/>
      <c r="B123" s="44"/>
      <c r="C123" s="44"/>
      <c r="D123" s="141"/>
      <c r="E123" s="61"/>
      <c r="F123" s="44"/>
      <c r="G123" s="44"/>
      <c r="H123" s="44"/>
      <c r="I123" s="61"/>
      <c r="J123" s="44"/>
      <c r="K123" s="44"/>
      <c r="L123" s="44"/>
      <c r="M123" s="44"/>
      <c r="N123" s="44"/>
      <c r="O123" s="44"/>
    </row>
    <row r="124" spans="1:15" collapsed="1" x14ac:dyDescent="0.2">
      <c r="A124" s="58" t="s">
        <v>70</v>
      </c>
      <c r="B124" s="40">
        <v>6</v>
      </c>
      <c r="C124" s="40"/>
      <c r="D124" s="39"/>
      <c r="E124" s="39"/>
      <c r="F124" s="40"/>
      <c r="G124" s="40"/>
      <c r="H124" s="40"/>
      <c r="I124" s="74"/>
      <c r="J124" s="40">
        <v>901</v>
      </c>
      <c r="K124" s="40" t="str">
        <f t="shared" ref="K124:K131" si="7">DEC2HEX(J124,4)</f>
        <v>0385</v>
      </c>
      <c r="L124" s="40"/>
      <c r="M124" s="40"/>
      <c r="N124" s="40"/>
      <c r="O124" s="40"/>
    </row>
    <row r="125" spans="1:15" ht="15.75" hidden="1" customHeight="1" outlineLevel="1" x14ac:dyDescent="0.2">
      <c r="A125" s="41" t="s">
        <v>183</v>
      </c>
      <c r="B125" s="42">
        <v>1</v>
      </c>
      <c r="C125" s="42"/>
      <c r="D125" s="62" t="s">
        <v>190</v>
      </c>
      <c r="E125" s="56"/>
      <c r="F125" s="42" t="s">
        <v>178</v>
      </c>
      <c r="G125" s="42">
        <v>1</v>
      </c>
      <c r="H125" s="42" t="s">
        <v>39</v>
      </c>
      <c r="I125" s="73" t="s">
        <v>351</v>
      </c>
      <c r="J125" s="42">
        <v>901</v>
      </c>
      <c r="K125" s="42" t="str">
        <f t="shared" si="7"/>
        <v>0385</v>
      </c>
      <c r="L125" s="57" t="s">
        <v>115</v>
      </c>
      <c r="M125" s="57" t="s">
        <v>115</v>
      </c>
      <c r="N125" s="57" t="s">
        <v>115</v>
      </c>
      <c r="O125" s="57" t="s">
        <v>115</v>
      </c>
    </row>
    <row r="126" spans="1:15" ht="15.75" hidden="1" customHeight="1" outlineLevel="1" x14ac:dyDescent="0.2">
      <c r="A126" s="41" t="s">
        <v>184</v>
      </c>
      <c r="B126" s="42">
        <v>1</v>
      </c>
      <c r="C126" s="42"/>
      <c r="D126" s="62" t="s">
        <v>191</v>
      </c>
      <c r="E126" s="56"/>
      <c r="F126" s="42" t="s">
        <v>178</v>
      </c>
      <c r="G126" s="42">
        <v>1</v>
      </c>
      <c r="H126" s="42" t="s">
        <v>39</v>
      </c>
      <c r="I126" s="73" t="s">
        <v>351</v>
      </c>
      <c r="J126" s="42">
        <f>J125+1</f>
        <v>902</v>
      </c>
      <c r="K126" s="42" t="str">
        <f t="shared" si="7"/>
        <v>0386</v>
      </c>
      <c r="L126" s="57" t="s">
        <v>115</v>
      </c>
      <c r="M126" s="57" t="s">
        <v>115</v>
      </c>
      <c r="N126" s="57" t="s">
        <v>115</v>
      </c>
      <c r="O126" s="57" t="s">
        <v>115</v>
      </c>
    </row>
    <row r="127" spans="1:15" ht="31.5" hidden="1" customHeight="1" outlineLevel="1" x14ac:dyDescent="0.2">
      <c r="A127" s="41" t="s">
        <v>185</v>
      </c>
      <c r="B127" s="42">
        <v>1</v>
      </c>
      <c r="C127" s="42"/>
      <c r="D127" s="62" t="s">
        <v>192</v>
      </c>
      <c r="E127" s="56"/>
      <c r="F127" s="42" t="s">
        <v>178</v>
      </c>
      <c r="G127" s="42">
        <v>1</v>
      </c>
      <c r="H127" s="42" t="s">
        <v>39</v>
      </c>
      <c r="I127" s="73" t="s">
        <v>351</v>
      </c>
      <c r="J127" s="42">
        <f t="shared" ref="J127:J132" si="8">J126+B127</f>
        <v>903</v>
      </c>
      <c r="K127" s="42" t="str">
        <f t="shared" si="7"/>
        <v>0387</v>
      </c>
      <c r="L127" s="57" t="s">
        <v>115</v>
      </c>
      <c r="M127" s="57" t="s">
        <v>115</v>
      </c>
      <c r="N127" s="57" t="s">
        <v>115</v>
      </c>
      <c r="O127" s="57" t="s">
        <v>115</v>
      </c>
    </row>
    <row r="128" spans="1:15" ht="15.75" hidden="1" customHeight="1" outlineLevel="1" x14ac:dyDescent="0.2">
      <c r="A128" s="41" t="s">
        <v>186</v>
      </c>
      <c r="B128" s="42">
        <v>1</v>
      </c>
      <c r="C128" s="42"/>
      <c r="D128" s="62" t="s">
        <v>191</v>
      </c>
      <c r="E128" s="56"/>
      <c r="F128" s="42" t="s">
        <v>178</v>
      </c>
      <c r="G128" s="42">
        <v>1</v>
      </c>
      <c r="H128" s="42" t="s">
        <v>39</v>
      </c>
      <c r="I128" s="73" t="s">
        <v>351</v>
      </c>
      <c r="J128" s="42">
        <f t="shared" si="8"/>
        <v>904</v>
      </c>
      <c r="K128" s="42" t="str">
        <f t="shared" si="7"/>
        <v>0388</v>
      </c>
      <c r="L128" s="57" t="s">
        <v>115</v>
      </c>
      <c r="M128" s="57" t="s">
        <v>115</v>
      </c>
      <c r="N128" s="57" t="s">
        <v>115</v>
      </c>
      <c r="O128" s="57" t="s">
        <v>115</v>
      </c>
    </row>
    <row r="129" spans="1:15" ht="31.5" hidden="1" customHeight="1" outlineLevel="1" x14ac:dyDescent="0.2">
      <c r="A129" s="41" t="s">
        <v>187</v>
      </c>
      <c r="B129" s="42">
        <v>1</v>
      </c>
      <c r="C129" s="42"/>
      <c r="D129" s="62" t="s">
        <v>192</v>
      </c>
      <c r="E129" s="56"/>
      <c r="F129" s="42" t="s">
        <v>178</v>
      </c>
      <c r="G129" s="42">
        <v>1</v>
      </c>
      <c r="H129" s="42" t="s">
        <v>39</v>
      </c>
      <c r="I129" s="73" t="s">
        <v>351</v>
      </c>
      <c r="J129" s="42">
        <f t="shared" si="8"/>
        <v>905</v>
      </c>
      <c r="K129" s="42" t="str">
        <f t="shared" si="7"/>
        <v>0389</v>
      </c>
      <c r="L129" s="57" t="s">
        <v>115</v>
      </c>
      <c r="M129" s="57" t="s">
        <v>115</v>
      </c>
      <c r="N129" s="57" t="s">
        <v>115</v>
      </c>
      <c r="O129" s="57" t="s">
        <v>115</v>
      </c>
    </row>
    <row r="130" spans="1:15" ht="15.75" hidden="1" customHeight="1" outlineLevel="1" x14ac:dyDescent="0.2">
      <c r="A130" s="41" t="s">
        <v>188</v>
      </c>
      <c r="B130" s="42">
        <v>1</v>
      </c>
      <c r="C130" s="42"/>
      <c r="D130" s="62" t="s">
        <v>191</v>
      </c>
      <c r="E130" s="56"/>
      <c r="F130" s="42" t="s">
        <v>178</v>
      </c>
      <c r="G130" s="42">
        <v>1</v>
      </c>
      <c r="H130" s="42" t="s">
        <v>39</v>
      </c>
      <c r="I130" s="73" t="s">
        <v>351</v>
      </c>
      <c r="J130" s="42">
        <f t="shared" si="8"/>
        <v>906</v>
      </c>
      <c r="K130" s="42" t="str">
        <f t="shared" si="7"/>
        <v>038A</v>
      </c>
      <c r="L130" s="57" t="s">
        <v>115</v>
      </c>
      <c r="M130" s="57" t="s">
        <v>115</v>
      </c>
      <c r="N130" s="57" t="s">
        <v>115</v>
      </c>
      <c r="O130" s="57" t="s">
        <v>115</v>
      </c>
    </row>
    <row r="131" spans="1:15" ht="31.5" hidden="1" customHeight="1" outlineLevel="1" x14ac:dyDescent="0.2">
      <c r="A131" s="41" t="s">
        <v>189</v>
      </c>
      <c r="B131" s="42">
        <v>1</v>
      </c>
      <c r="C131" s="42"/>
      <c r="D131" s="62" t="s">
        <v>193</v>
      </c>
      <c r="E131" s="56"/>
      <c r="F131" s="42" t="s">
        <v>178</v>
      </c>
      <c r="G131" s="42">
        <v>1</v>
      </c>
      <c r="H131" s="42" t="s">
        <v>39</v>
      </c>
      <c r="I131" s="73" t="s">
        <v>351</v>
      </c>
      <c r="J131" s="42">
        <f t="shared" si="8"/>
        <v>907</v>
      </c>
      <c r="K131" s="42" t="str">
        <f t="shared" si="7"/>
        <v>038B</v>
      </c>
      <c r="L131" s="57" t="s">
        <v>115</v>
      </c>
      <c r="M131" s="57" t="s">
        <v>115</v>
      </c>
      <c r="N131" s="57" t="s">
        <v>115</v>
      </c>
      <c r="O131" s="57" t="s">
        <v>115</v>
      </c>
    </row>
    <row r="132" spans="1:15" ht="15.75" hidden="1" customHeight="1" outlineLevel="1" x14ac:dyDescent="0.2">
      <c r="A132" s="41" t="s">
        <v>399</v>
      </c>
      <c r="B132" s="42">
        <v>1</v>
      </c>
      <c r="C132" s="42"/>
      <c r="D132" s="62" t="s">
        <v>191</v>
      </c>
      <c r="E132" s="56"/>
      <c r="F132" s="42" t="s">
        <v>178</v>
      </c>
      <c r="G132" s="42">
        <v>1</v>
      </c>
      <c r="H132" s="42" t="s">
        <v>39</v>
      </c>
      <c r="I132" s="73" t="s">
        <v>351</v>
      </c>
      <c r="J132" s="42">
        <f t="shared" si="8"/>
        <v>908</v>
      </c>
      <c r="K132" s="42" t="str">
        <f>DEC2HEX(J132,4)</f>
        <v>038C</v>
      </c>
      <c r="L132" s="57" t="s">
        <v>115</v>
      </c>
      <c r="M132" s="57" t="s">
        <v>115</v>
      </c>
      <c r="N132" s="57" t="s">
        <v>115</v>
      </c>
      <c r="O132" s="57" t="s">
        <v>115</v>
      </c>
    </row>
    <row r="133" spans="1:15" x14ac:dyDescent="0.2">
      <c r="A133" s="43"/>
      <c r="B133" s="44"/>
      <c r="C133" s="44"/>
      <c r="D133" s="141"/>
      <c r="E133" s="61"/>
      <c r="F133" s="44"/>
      <c r="G133" s="44"/>
      <c r="H133" s="44"/>
      <c r="I133" s="61"/>
      <c r="J133" s="44"/>
      <c r="K133" s="44"/>
      <c r="L133" s="44"/>
      <c r="M133" s="44"/>
      <c r="N133" s="44"/>
      <c r="O133" s="44"/>
    </row>
    <row r="134" spans="1:15" collapsed="1" x14ac:dyDescent="0.2">
      <c r="A134" s="37" t="s">
        <v>284</v>
      </c>
      <c r="B134" s="38">
        <v>50</v>
      </c>
      <c r="C134" s="38"/>
      <c r="D134" s="99"/>
      <c r="E134" s="99"/>
      <c r="F134" s="38"/>
      <c r="G134" s="38"/>
      <c r="H134" s="38"/>
      <c r="I134" s="63"/>
      <c r="J134" s="38">
        <v>2000</v>
      </c>
      <c r="K134" s="38" t="str">
        <f>DEC2HEX(J134,4)</f>
        <v>07D0</v>
      </c>
      <c r="L134" s="38"/>
      <c r="M134" s="38"/>
      <c r="N134" s="38"/>
      <c r="O134" s="38"/>
    </row>
    <row r="135" spans="1:15" ht="15.75" hidden="1" customHeight="1" outlineLevel="2" x14ac:dyDescent="0.2">
      <c r="A135" s="41" t="s">
        <v>285</v>
      </c>
      <c r="B135" s="42">
        <v>1</v>
      </c>
      <c r="C135" s="42" t="s">
        <v>115</v>
      </c>
      <c r="D135" s="98" t="s">
        <v>283</v>
      </c>
      <c r="E135" s="56"/>
      <c r="F135" s="42"/>
      <c r="G135" s="42">
        <v>1</v>
      </c>
      <c r="H135" s="42" t="s">
        <v>39</v>
      </c>
      <c r="I135" s="73"/>
      <c r="J135" s="42">
        <v>2000</v>
      </c>
      <c r="K135" s="42" t="str">
        <f t="shared" ref="K135:K166" si="9">DEC2HEX(J135,4)</f>
        <v>07D0</v>
      </c>
      <c r="L135" s="42" t="s">
        <v>115</v>
      </c>
      <c r="M135" s="42" t="s">
        <v>115</v>
      </c>
      <c r="N135" s="42"/>
      <c r="O135" s="42"/>
    </row>
    <row r="136" spans="1:15" ht="15.75" hidden="1" customHeight="1" outlineLevel="2" x14ac:dyDescent="0.2">
      <c r="A136" s="41" t="s">
        <v>286</v>
      </c>
      <c r="B136" s="42">
        <v>1</v>
      </c>
      <c r="C136" s="42" t="s">
        <v>115</v>
      </c>
      <c r="D136" s="98" t="s">
        <v>283</v>
      </c>
      <c r="E136" s="56"/>
      <c r="F136" s="42"/>
      <c r="G136" s="42">
        <v>1</v>
      </c>
      <c r="H136" s="42" t="s">
        <v>39</v>
      </c>
      <c r="I136" s="73"/>
      <c r="J136" s="42">
        <f t="shared" ref="J136:J167" si="10">J135+B135</f>
        <v>2001</v>
      </c>
      <c r="K136" s="42" t="str">
        <f t="shared" si="9"/>
        <v>07D1</v>
      </c>
      <c r="L136" s="42" t="s">
        <v>115</v>
      </c>
      <c r="M136" s="42" t="s">
        <v>115</v>
      </c>
      <c r="N136" s="42"/>
      <c r="O136" s="42"/>
    </row>
    <row r="137" spans="1:15" ht="15.75" hidden="1" customHeight="1" outlineLevel="2" x14ac:dyDescent="0.2">
      <c r="A137" s="41" t="s">
        <v>287</v>
      </c>
      <c r="B137" s="42">
        <v>1</v>
      </c>
      <c r="C137" s="42" t="s">
        <v>115</v>
      </c>
      <c r="D137" s="98" t="s">
        <v>283</v>
      </c>
      <c r="E137" s="56"/>
      <c r="F137" s="42"/>
      <c r="G137" s="42">
        <v>1</v>
      </c>
      <c r="H137" s="42" t="s">
        <v>39</v>
      </c>
      <c r="I137" s="73"/>
      <c r="J137" s="42">
        <f t="shared" si="10"/>
        <v>2002</v>
      </c>
      <c r="K137" s="42" t="str">
        <f t="shared" si="9"/>
        <v>07D2</v>
      </c>
      <c r="L137" s="42" t="s">
        <v>115</v>
      </c>
      <c r="M137" s="42" t="s">
        <v>115</v>
      </c>
      <c r="N137" s="42"/>
      <c r="O137" s="42"/>
    </row>
    <row r="138" spans="1:15" ht="15.75" hidden="1" customHeight="1" outlineLevel="1" x14ac:dyDescent="0.2">
      <c r="A138" s="41" t="s">
        <v>288</v>
      </c>
      <c r="B138" s="42">
        <v>1</v>
      </c>
      <c r="C138" s="42" t="s">
        <v>115</v>
      </c>
      <c r="D138" s="98" t="s">
        <v>283</v>
      </c>
      <c r="E138" s="56"/>
      <c r="F138" s="42"/>
      <c r="G138" s="42">
        <v>1</v>
      </c>
      <c r="H138" s="42" t="s">
        <v>39</v>
      </c>
      <c r="I138" s="73"/>
      <c r="J138" s="42">
        <f t="shared" si="10"/>
        <v>2003</v>
      </c>
      <c r="K138" s="42" t="str">
        <f t="shared" si="9"/>
        <v>07D3</v>
      </c>
      <c r="L138" s="42" t="s">
        <v>115</v>
      </c>
      <c r="M138" s="42" t="s">
        <v>115</v>
      </c>
      <c r="N138" s="42"/>
      <c r="O138" s="42"/>
    </row>
    <row r="139" spans="1:15" ht="15.75" hidden="1" customHeight="1" outlineLevel="1" x14ac:dyDescent="0.2">
      <c r="A139" s="41" t="s">
        <v>289</v>
      </c>
      <c r="B139" s="42">
        <v>1</v>
      </c>
      <c r="C139" s="42" t="s">
        <v>115</v>
      </c>
      <c r="D139" s="98" t="s">
        <v>283</v>
      </c>
      <c r="E139" s="56"/>
      <c r="F139" s="42"/>
      <c r="G139" s="42">
        <v>1</v>
      </c>
      <c r="H139" s="42" t="s">
        <v>39</v>
      </c>
      <c r="I139" s="73"/>
      <c r="J139" s="42">
        <f t="shared" si="10"/>
        <v>2004</v>
      </c>
      <c r="K139" s="42" t="str">
        <f t="shared" si="9"/>
        <v>07D4</v>
      </c>
      <c r="L139" s="42" t="s">
        <v>115</v>
      </c>
      <c r="M139" s="42" t="s">
        <v>115</v>
      </c>
      <c r="N139" s="42"/>
      <c r="O139" s="42"/>
    </row>
    <row r="140" spans="1:15" ht="15.75" hidden="1" customHeight="1" outlineLevel="1" x14ac:dyDescent="0.2">
      <c r="A140" s="41" t="s">
        <v>290</v>
      </c>
      <c r="B140" s="42">
        <v>1</v>
      </c>
      <c r="C140" s="42" t="s">
        <v>115</v>
      </c>
      <c r="D140" s="98" t="s">
        <v>283</v>
      </c>
      <c r="E140" s="56"/>
      <c r="F140" s="42"/>
      <c r="G140" s="42">
        <v>1</v>
      </c>
      <c r="H140" s="42" t="s">
        <v>39</v>
      </c>
      <c r="I140" s="73"/>
      <c r="J140" s="42">
        <f t="shared" si="10"/>
        <v>2005</v>
      </c>
      <c r="K140" s="42" t="str">
        <f t="shared" si="9"/>
        <v>07D5</v>
      </c>
      <c r="L140" s="42" t="s">
        <v>115</v>
      </c>
      <c r="M140" s="42" t="s">
        <v>115</v>
      </c>
      <c r="N140" s="42"/>
      <c r="O140" s="42"/>
    </row>
    <row r="141" spans="1:15" ht="15.75" hidden="1" customHeight="1" outlineLevel="1" x14ac:dyDescent="0.2">
      <c r="A141" s="41" t="s">
        <v>291</v>
      </c>
      <c r="B141" s="42">
        <v>1</v>
      </c>
      <c r="C141" s="42" t="s">
        <v>115</v>
      </c>
      <c r="D141" s="98" t="s">
        <v>283</v>
      </c>
      <c r="E141" s="56"/>
      <c r="F141" s="42"/>
      <c r="G141" s="42">
        <v>1</v>
      </c>
      <c r="H141" s="42" t="s">
        <v>39</v>
      </c>
      <c r="I141" s="73"/>
      <c r="J141" s="42">
        <f t="shared" si="10"/>
        <v>2006</v>
      </c>
      <c r="K141" s="42" t="str">
        <f t="shared" si="9"/>
        <v>07D6</v>
      </c>
      <c r="L141" s="42" t="s">
        <v>115</v>
      </c>
      <c r="M141" s="42" t="s">
        <v>115</v>
      </c>
      <c r="N141" s="42"/>
      <c r="O141" s="42"/>
    </row>
    <row r="142" spans="1:15" ht="15.75" hidden="1" customHeight="1" outlineLevel="1" x14ac:dyDescent="0.2">
      <c r="A142" s="41" t="s">
        <v>292</v>
      </c>
      <c r="B142" s="42">
        <v>1</v>
      </c>
      <c r="C142" s="42" t="s">
        <v>115</v>
      </c>
      <c r="D142" s="98" t="s">
        <v>283</v>
      </c>
      <c r="E142" s="56"/>
      <c r="F142" s="42"/>
      <c r="G142" s="42">
        <v>1</v>
      </c>
      <c r="H142" s="42" t="s">
        <v>39</v>
      </c>
      <c r="I142" s="73"/>
      <c r="J142" s="42">
        <f t="shared" si="10"/>
        <v>2007</v>
      </c>
      <c r="K142" s="42" t="str">
        <f t="shared" si="9"/>
        <v>07D7</v>
      </c>
      <c r="L142" s="42" t="s">
        <v>115</v>
      </c>
      <c r="M142" s="42" t="s">
        <v>115</v>
      </c>
      <c r="N142" s="42"/>
      <c r="O142" s="42"/>
    </row>
    <row r="143" spans="1:15" ht="15.75" hidden="1" customHeight="1" outlineLevel="1" x14ac:dyDescent="0.2">
      <c r="A143" s="41" t="s">
        <v>293</v>
      </c>
      <c r="B143" s="42">
        <v>1</v>
      </c>
      <c r="C143" s="42" t="s">
        <v>115</v>
      </c>
      <c r="D143" s="98" t="s">
        <v>283</v>
      </c>
      <c r="E143" s="56"/>
      <c r="F143" s="42"/>
      <c r="G143" s="42">
        <v>1</v>
      </c>
      <c r="H143" s="42" t="s">
        <v>39</v>
      </c>
      <c r="I143" s="73"/>
      <c r="J143" s="42">
        <f t="shared" si="10"/>
        <v>2008</v>
      </c>
      <c r="K143" s="42" t="str">
        <f t="shared" si="9"/>
        <v>07D8</v>
      </c>
      <c r="L143" s="42" t="s">
        <v>115</v>
      </c>
      <c r="M143" s="42" t="s">
        <v>115</v>
      </c>
      <c r="N143" s="42"/>
      <c r="O143" s="42"/>
    </row>
    <row r="144" spans="1:15" ht="15.75" hidden="1" customHeight="1" outlineLevel="1" x14ac:dyDescent="0.2">
      <c r="A144" s="41" t="s">
        <v>294</v>
      </c>
      <c r="B144" s="42">
        <v>1</v>
      </c>
      <c r="C144" s="42" t="s">
        <v>115</v>
      </c>
      <c r="D144" s="98" t="s">
        <v>283</v>
      </c>
      <c r="E144" s="56"/>
      <c r="F144" s="42"/>
      <c r="G144" s="42">
        <v>1</v>
      </c>
      <c r="H144" s="42" t="s">
        <v>39</v>
      </c>
      <c r="I144" s="73"/>
      <c r="J144" s="42">
        <f t="shared" si="10"/>
        <v>2009</v>
      </c>
      <c r="K144" s="42" t="str">
        <f t="shared" si="9"/>
        <v>07D9</v>
      </c>
      <c r="L144" s="42" t="s">
        <v>115</v>
      </c>
      <c r="M144" s="42" t="s">
        <v>115</v>
      </c>
      <c r="N144" s="42"/>
      <c r="O144" s="42"/>
    </row>
    <row r="145" spans="1:15" ht="15.75" hidden="1" customHeight="1" outlineLevel="1" x14ac:dyDescent="0.2">
      <c r="A145" s="41" t="s">
        <v>295</v>
      </c>
      <c r="B145" s="42">
        <v>1</v>
      </c>
      <c r="C145" s="42" t="s">
        <v>115</v>
      </c>
      <c r="D145" s="98" t="s">
        <v>283</v>
      </c>
      <c r="E145" s="56"/>
      <c r="F145" s="42"/>
      <c r="G145" s="42">
        <v>1</v>
      </c>
      <c r="H145" s="42" t="s">
        <v>39</v>
      </c>
      <c r="I145" s="73"/>
      <c r="J145" s="42">
        <f t="shared" si="10"/>
        <v>2010</v>
      </c>
      <c r="K145" s="42" t="str">
        <f t="shared" si="9"/>
        <v>07DA</v>
      </c>
      <c r="L145" s="42" t="s">
        <v>115</v>
      </c>
      <c r="M145" s="42" t="s">
        <v>115</v>
      </c>
      <c r="N145" s="42"/>
      <c r="O145" s="42"/>
    </row>
    <row r="146" spans="1:15" ht="15.75" hidden="1" customHeight="1" outlineLevel="1" x14ac:dyDescent="0.2">
      <c r="A146" s="41" t="s">
        <v>296</v>
      </c>
      <c r="B146" s="42">
        <v>1</v>
      </c>
      <c r="C146" s="42" t="s">
        <v>115</v>
      </c>
      <c r="D146" s="98" t="s">
        <v>283</v>
      </c>
      <c r="E146" s="56"/>
      <c r="F146" s="42"/>
      <c r="G146" s="42">
        <v>1</v>
      </c>
      <c r="H146" s="42" t="s">
        <v>39</v>
      </c>
      <c r="I146" s="73"/>
      <c r="J146" s="42">
        <f t="shared" si="10"/>
        <v>2011</v>
      </c>
      <c r="K146" s="42" t="str">
        <f t="shared" si="9"/>
        <v>07DB</v>
      </c>
      <c r="L146" s="42" t="s">
        <v>115</v>
      </c>
      <c r="M146" s="42" t="s">
        <v>115</v>
      </c>
      <c r="N146" s="42"/>
      <c r="O146" s="42"/>
    </row>
    <row r="147" spans="1:15" ht="15.75" hidden="1" customHeight="1" outlineLevel="1" x14ac:dyDescent="0.2">
      <c r="A147" s="41" t="s">
        <v>297</v>
      </c>
      <c r="B147" s="42">
        <v>1</v>
      </c>
      <c r="C147" s="42" t="s">
        <v>115</v>
      </c>
      <c r="D147" s="98" t="s">
        <v>283</v>
      </c>
      <c r="E147" s="56"/>
      <c r="F147" s="42"/>
      <c r="G147" s="42">
        <v>1</v>
      </c>
      <c r="H147" s="42" t="s">
        <v>39</v>
      </c>
      <c r="I147" s="73"/>
      <c r="J147" s="42">
        <f t="shared" si="10"/>
        <v>2012</v>
      </c>
      <c r="K147" s="42" t="str">
        <f t="shared" si="9"/>
        <v>07DC</v>
      </c>
      <c r="L147" s="42" t="s">
        <v>115</v>
      </c>
      <c r="M147" s="42" t="s">
        <v>115</v>
      </c>
      <c r="N147" s="42"/>
      <c r="O147" s="42"/>
    </row>
    <row r="148" spans="1:15" ht="15.75" hidden="1" customHeight="1" outlineLevel="1" x14ac:dyDescent="0.2">
      <c r="A148" s="41" t="s">
        <v>298</v>
      </c>
      <c r="B148" s="42">
        <v>1</v>
      </c>
      <c r="C148" s="42" t="s">
        <v>115</v>
      </c>
      <c r="D148" s="98" t="s">
        <v>283</v>
      </c>
      <c r="E148" s="56"/>
      <c r="F148" s="42"/>
      <c r="G148" s="42">
        <v>1</v>
      </c>
      <c r="H148" s="42" t="s">
        <v>39</v>
      </c>
      <c r="I148" s="73"/>
      <c r="J148" s="42">
        <f t="shared" si="10"/>
        <v>2013</v>
      </c>
      <c r="K148" s="42" t="str">
        <f t="shared" si="9"/>
        <v>07DD</v>
      </c>
      <c r="L148" s="42" t="s">
        <v>115</v>
      </c>
      <c r="M148" s="42" t="s">
        <v>115</v>
      </c>
      <c r="N148" s="42"/>
      <c r="O148" s="42"/>
    </row>
    <row r="149" spans="1:15" ht="15.75" hidden="1" customHeight="1" outlineLevel="1" x14ac:dyDescent="0.2">
      <c r="A149" s="41" t="s">
        <v>299</v>
      </c>
      <c r="B149" s="42">
        <v>1</v>
      </c>
      <c r="C149" s="42" t="s">
        <v>115</v>
      </c>
      <c r="D149" s="98" t="s">
        <v>283</v>
      </c>
      <c r="E149" s="56"/>
      <c r="F149" s="42"/>
      <c r="G149" s="42">
        <v>1</v>
      </c>
      <c r="H149" s="42" t="s">
        <v>39</v>
      </c>
      <c r="I149" s="73"/>
      <c r="J149" s="42">
        <f t="shared" si="10"/>
        <v>2014</v>
      </c>
      <c r="K149" s="42" t="str">
        <f t="shared" si="9"/>
        <v>07DE</v>
      </c>
      <c r="L149" s="42" t="s">
        <v>115</v>
      </c>
      <c r="M149" s="42" t="s">
        <v>115</v>
      </c>
      <c r="N149" s="42"/>
      <c r="O149" s="42"/>
    </row>
    <row r="150" spans="1:15" ht="15.75" hidden="1" customHeight="1" outlineLevel="1" x14ac:dyDescent="0.2">
      <c r="A150" s="41" t="s">
        <v>300</v>
      </c>
      <c r="B150" s="42">
        <v>1</v>
      </c>
      <c r="C150" s="42" t="s">
        <v>115</v>
      </c>
      <c r="D150" s="98" t="s">
        <v>283</v>
      </c>
      <c r="E150" s="56"/>
      <c r="F150" s="42"/>
      <c r="G150" s="42">
        <v>1</v>
      </c>
      <c r="H150" s="42" t="s">
        <v>39</v>
      </c>
      <c r="I150" s="73"/>
      <c r="J150" s="42">
        <f t="shared" si="10"/>
        <v>2015</v>
      </c>
      <c r="K150" s="42" t="str">
        <f t="shared" si="9"/>
        <v>07DF</v>
      </c>
      <c r="L150" s="42" t="s">
        <v>115</v>
      </c>
      <c r="M150" s="42" t="s">
        <v>115</v>
      </c>
      <c r="N150" s="42"/>
      <c r="O150" s="42"/>
    </row>
    <row r="151" spans="1:15" ht="15.75" hidden="1" customHeight="1" outlineLevel="1" x14ac:dyDescent="0.2">
      <c r="A151" s="41" t="s">
        <v>301</v>
      </c>
      <c r="B151" s="42">
        <v>1</v>
      </c>
      <c r="C151" s="42" t="s">
        <v>115</v>
      </c>
      <c r="D151" s="98" t="s">
        <v>283</v>
      </c>
      <c r="E151" s="56"/>
      <c r="F151" s="42"/>
      <c r="G151" s="42">
        <v>1</v>
      </c>
      <c r="H151" s="42" t="s">
        <v>39</v>
      </c>
      <c r="I151" s="73"/>
      <c r="J151" s="42">
        <f t="shared" si="10"/>
        <v>2016</v>
      </c>
      <c r="K151" s="42" t="str">
        <f t="shared" si="9"/>
        <v>07E0</v>
      </c>
      <c r="L151" s="42" t="s">
        <v>115</v>
      </c>
      <c r="M151" s="42" t="s">
        <v>115</v>
      </c>
      <c r="N151" s="42"/>
      <c r="O151" s="42"/>
    </row>
    <row r="152" spans="1:15" ht="15.75" hidden="1" customHeight="1" outlineLevel="1" x14ac:dyDescent="0.2">
      <c r="A152" s="41" t="s">
        <v>302</v>
      </c>
      <c r="B152" s="42">
        <v>1</v>
      </c>
      <c r="C152" s="42" t="s">
        <v>115</v>
      </c>
      <c r="D152" s="98" t="s">
        <v>283</v>
      </c>
      <c r="E152" s="56"/>
      <c r="F152" s="42"/>
      <c r="G152" s="42">
        <v>1</v>
      </c>
      <c r="H152" s="42" t="s">
        <v>39</v>
      </c>
      <c r="I152" s="73"/>
      <c r="J152" s="42">
        <f t="shared" si="10"/>
        <v>2017</v>
      </c>
      <c r="K152" s="42" t="str">
        <f t="shared" si="9"/>
        <v>07E1</v>
      </c>
      <c r="L152" s="42" t="s">
        <v>115</v>
      </c>
      <c r="M152" s="42" t="s">
        <v>115</v>
      </c>
      <c r="N152" s="42"/>
      <c r="O152" s="42"/>
    </row>
    <row r="153" spans="1:15" ht="15.75" hidden="1" customHeight="1" outlineLevel="1" x14ac:dyDescent="0.2">
      <c r="A153" s="41" t="s">
        <v>303</v>
      </c>
      <c r="B153" s="42">
        <v>1</v>
      </c>
      <c r="C153" s="42" t="s">
        <v>115</v>
      </c>
      <c r="D153" s="98" t="s">
        <v>283</v>
      </c>
      <c r="E153" s="56"/>
      <c r="F153" s="42"/>
      <c r="G153" s="42">
        <v>1</v>
      </c>
      <c r="H153" s="42" t="s">
        <v>39</v>
      </c>
      <c r="I153" s="73"/>
      <c r="J153" s="42">
        <f t="shared" si="10"/>
        <v>2018</v>
      </c>
      <c r="K153" s="42" t="str">
        <f t="shared" si="9"/>
        <v>07E2</v>
      </c>
      <c r="L153" s="42" t="s">
        <v>115</v>
      </c>
      <c r="M153" s="42" t="s">
        <v>115</v>
      </c>
      <c r="N153" s="42"/>
      <c r="O153" s="42"/>
    </row>
    <row r="154" spans="1:15" ht="15.75" hidden="1" customHeight="1" outlineLevel="1" x14ac:dyDescent="0.2">
      <c r="A154" s="41" t="s">
        <v>304</v>
      </c>
      <c r="B154" s="42">
        <v>1</v>
      </c>
      <c r="C154" s="42" t="s">
        <v>115</v>
      </c>
      <c r="D154" s="98" t="s">
        <v>283</v>
      </c>
      <c r="E154" s="56"/>
      <c r="F154" s="42"/>
      <c r="G154" s="42">
        <v>1</v>
      </c>
      <c r="H154" s="42" t="s">
        <v>39</v>
      </c>
      <c r="I154" s="73"/>
      <c r="J154" s="42">
        <f t="shared" si="10"/>
        <v>2019</v>
      </c>
      <c r="K154" s="42" t="str">
        <f t="shared" si="9"/>
        <v>07E3</v>
      </c>
      <c r="L154" s="42" t="s">
        <v>115</v>
      </c>
      <c r="M154" s="42" t="s">
        <v>115</v>
      </c>
      <c r="N154" s="42"/>
      <c r="O154" s="42"/>
    </row>
    <row r="155" spans="1:15" ht="15.75" hidden="1" customHeight="1" outlineLevel="1" x14ac:dyDescent="0.2">
      <c r="A155" s="41" t="s">
        <v>305</v>
      </c>
      <c r="B155" s="42">
        <v>1</v>
      </c>
      <c r="C155" s="42" t="s">
        <v>115</v>
      </c>
      <c r="D155" s="98" t="s">
        <v>283</v>
      </c>
      <c r="E155" s="56"/>
      <c r="F155" s="42"/>
      <c r="G155" s="42">
        <v>1</v>
      </c>
      <c r="H155" s="42" t="s">
        <v>39</v>
      </c>
      <c r="I155" s="73"/>
      <c r="J155" s="42">
        <f t="shared" si="10"/>
        <v>2020</v>
      </c>
      <c r="K155" s="42" t="str">
        <f t="shared" si="9"/>
        <v>07E4</v>
      </c>
      <c r="L155" s="42" t="s">
        <v>115</v>
      </c>
      <c r="M155" s="42" t="s">
        <v>115</v>
      </c>
      <c r="N155" s="42"/>
      <c r="O155" s="42"/>
    </row>
    <row r="156" spans="1:15" ht="15.75" hidden="1" customHeight="1" outlineLevel="1" x14ac:dyDescent="0.2">
      <c r="A156" s="41" t="s">
        <v>306</v>
      </c>
      <c r="B156" s="42">
        <v>1</v>
      </c>
      <c r="C156" s="42" t="s">
        <v>115</v>
      </c>
      <c r="D156" s="98" t="s">
        <v>283</v>
      </c>
      <c r="E156" s="56"/>
      <c r="F156" s="42"/>
      <c r="G156" s="42">
        <v>1</v>
      </c>
      <c r="H156" s="42" t="s">
        <v>39</v>
      </c>
      <c r="I156" s="73"/>
      <c r="J156" s="42">
        <f t="shared" si="10"/>
        <v>2021</v>
      </c>
      <c r="K156" s="42" t="str">
        <f t="shared" si="9"/>
        <v>07E5</v>
      </c>
      <c r="L156" s="42" t="s">
        <v>115</v>
      </c>
      <c r="M156" s="42" t="s">
        <v>115</v>
      </c>
      <c r="N156" s="42"/>
      <c r="O156" s="42"/>
    </row>
    <row r="157" spans="1:15" ht="15.75" hidden="1" customHeight="1" outlineLevel="1" x14ac:dyDescent="0.2">
      <c r="A157" s="41" t="s">
        <v>307</v>
      </c>
      <c r="B157" s="42">
        <v>1</v>
      </c>
      <c r="C157" s="42" t="s">
        <v>115</v>
      </c>
      <c r="D157" s="98" t="s">
        <v>283</v>
      </c>
      <c r="E157" s="56"/>
      <c r="F157" s="42"/>
      <c r="G157" s="42">
        <v>1</v>
      </c>
      <c r="H157" s="42" t="s">
        <v>39</v>
      </c>
      <c r="I157" s="73"/>
      <c r="J157" s="42">
        <f t="shared" si="10"/>
        <v>2022</v>
      </c>
      <c r="K157" s="42" t="str">
        <f t="shared" si="9"/>
        <v>07E6</v>
      </c>
      <c r="L157" s="42" t="s">
        <v>115</v>
      </c>
      <c r="M157" s="42" t="s">
        <v>115</v>
      </c>
      <c r="N157" s="42"/>
      <c r="O157" s="42"/>
    </row>
    <row r="158" spans="1:15" ht="15.75" hidden="1" customHeight="1" outlineLevel="1" x14ac:dyDescent="0.2">
      <c r="A158" s="41" t="s">
        <v>308</v>
      </c>
      <c r="B158" s="42">
        <v>1</v>
      </c>
      <c r="C158" s="42" t="s">
        <v>115</v>
      </c>
      <c r="D158" s="98" t="s">
        <v>283</v>
      </c>
      <c r="E158" s="56"/>
      <c r="F158" s="42"/>
      <c r="G158" s="42">
        <v>1</v>
      </c>
      <c r="H158" s="42" t="s">
        <v>39</v>
      </c>
      <c r="I158" s="73"/>
      <c r="J158" s="42">
        <f t="shared" si="10"/>
        <v>2023</v>
      </c>
      <c r="K158" s="42" t="str">
        <f t="shared" si="9"/>
        <v>07E7</v>
      </c>
      <c r="L158" s="42" t="s">
        <v>115</v>
      </c>
      <c r="M158" s="42" t="s">
        <v>115</v>
      </c>
      <c r="N158" s="42"/>
      <c r="O158" s="42"/>
    </row>
    <row r="159" spans="1:15" ht="15.75" hidden="1" customHeight="1" outlineLevel="1" x14ac:dyDescent="0.2">
      <c r="A159" s="41" t="s">
        <v>309</v>
      </c>
      <c r="B159" s="42">
        <v>1</v>
      </c>
      <c r="C159" s="42" t="s">
        <v>115</v>
      </c>
      <c r="D159" s="98" t="s">
        <v>283</v>
      </c>
      <c r="E159" s="56"/>
      <c r="F159" s="42"/>
      <c r="G159" s="42">
        <v>1</v>
      </c>
      <c r="H159" s="42" t="s">
        <v>39</v>
      </c>
      <c r="I159" s="73"/>
      <c r="J159" s="42">
        <f t="shared" si="10"/>
        <v>2024</v>
      </c>
      <c r="K159" s="42" t="str">
        <f t="shared" si="9"/>
        <v>07E8</v>
      </c>
      <c r="L159" s="42" t="s">
        <v>115</v>
      </c>
      <c r="M159" s="42" t="s">
        <v>115</v>
      </c>
      <c r="N159" s="42"/>
      <c r="O159" s="42"/>
    </row>
    <row r="160" spans="1:15" ht="15.75" hidden="1" customHeight="1" outlineLevel="1" x14ac:dyDescent="0.2">
      <c r="A160" s="41" t="s">
        <v>310</v>
      </c>
      <c r="B160" s="42">
        <v>1</v>
      </c>
      <c r="C160" s="42" t="s">
        <v>115</v>
      </c>
      <c r="D160" s="98" t="s">
        <v>283</v>
      </c>
      <c r="E160" s="56"/>
      <c r="F160" s="42"/>
      <c r="G160" s="42">
        <v>1</v>
      </c>
      <c r="H160" s="42" t="s">
        <v>39</v>
      </c>
      <c r="I160" s="73"/>
      <c r="J160" s="42">
        <f t="shared" si="10"/>
        <v>2025</v>
      </c>
      <c r="K160" s="42" t="str">
        <f t="shared" si="9"/>
        <v>07E9</v>
      </c>
      <c r="L160" s="42" t="s">
        <v>115</v>
      </c>
      <c r="M160" s="42" t="s">
        <v>115</v>
      </c>
      <c r="N160" s="42"/>
      <c r="O160" s="42"/>
    </row>
    <row r="161" spans="1:15" ht="15.75" hidden="1" customHeight="1" outlineLevel="1" x14ac:dyDescent="0.2">
      <c r="A161" s="41" t="s">
        <v>311</v>
      </c>
      <c r="B161" s="42">
        <v>1</v>
      </c>
      <c r="C161" s="42" t="s">
        <v>115</v>
      </c>
      <c r="D161" s="98" t="s">
        <v>283</v>
      </c>
      <c r="E161" s="56"/>
      <c r="F161" s="42"/>
      <c r="G161" s="42">
        <v>1</v>
      </c>
      <c r="H161" s="42" t="s">
        <v>39</v>
      </c>
      <c r="I161" s="73"/>
      <c r="J161" s="42">
        <f t="shared" si="10"/>
        <v>2026</v>
      </c>
      <c r="K161" s="42" t="str">
        <f t="shared" si="9"/>
        <v>07EA</v>
      </c>
      <c r="L161" s="42" t="s">
        <v>115</v>
      </c>
      <c r="M161" s="42" t="s">
        <v>115</v>
      </c>
      <c r="N161" s="42"/>
      <c r="O161" s="42"/>
    </row>
    <row r="162" spans="1:15" ht="15.75" hidden="1" customHeight="1" outlineLevel="1" x14ac:dyDescent="0.2">
      <c r="A162" s="41" t="s">
        <v>312</v>
      </c>
      <c r="B162" s="42">
        <v>1</v>
      </c>
      <c r="C162" s="42" t="s">
        <v>115</v>
      </c>
      <c r="D162" s="98" t="s">
        <v>283</v>
      </c>
      <c r="E162" s="56"/>
      <c r="F162" s="42"/>
      <c r="G162" s="42">
        <v>1</v>
      </c>
      <c r="H162" s="42" t="s">
        <v>39</v>
      </c>
      <c r="I162" s="73"/>
      <c r="J162" s="42">
        <f t="shared" si="10"/>
        <v>2027</v>
      </c>
      <c r="K162" s="42" t="str">
        <f t="shared" si="9"/>
        <v>07EB</v>
      </c>
      <c r="L162" s="42" t="s">
        <v>115</v>
      </c>
      <c r="M162" s="42" t="s">
        <v>115</v>
      </c>
      <c r="N162" s="42"/>
      <c r="O162" s="42"/>
    </row>
    <row r="163" spans="1:15" ht="15.75" hidden="1" customHeight="1" outlineLevel="1" x14ac:dyDescent="0.2">
      <c r="A163" s="41" t="s">
        <v>313</v>
      </c>
      <c r="B163" s="42">
        <v>1</v>
      </c>
      <c r="C163" s="42" t="s">
        <v>115</v>
      </c>
      <c r="D163" s="98" t="s">
        <v>283</v>
      </c>
      <c r="E163" s="56"/>
      <c r="F163" s="42"/>
      <c r="G163" s="42">
        <v>1</v>
      </c>
      <c r="H163" s="42" t="s">
        <v>39</v>
      </c>
      <c r="I163" s="73"/>
      <c r="J163" s="42">
        <f t="shared" si="10"/>
        <v>2028</v>
      </c>
      <c r="K163" s="42" t="str">
        <f t="shared" si="9"/>
        <v>07EC</v>
      </c>
      <c r="L163" s="42" t="s">
        <v>115</v>
      </c>
      <c r="M163" s="42" t="s">
        <v>115</v>
      </c>
      <c r="N163" s="42"/>
      <c r="O163" s="42"/>
    </row>
    <row r="164" spans="1:15" ht="15.75" hidden="1" customHeight="1" outlineLevel="1" x14ac:dyDescent="0.2">
      <c r="A164" s="41" t="s">
        <v>314</v>
      </c>
      <c r="B164" s="42">
        <v>1</v>
      </c>
      <c r="C164" s="42" t="s">
        <v>115</v>
      </c>
      <c r="D164" s="98" t="s">
        <v>283</v>
      </c>
      <c r="E164" s="56"/>
      <c r="F164" s="42"/>
      <c r="G164" s="42">
        <v>1</v>
      </c>
      <c r="H164" s="42" t="s">
        <v>39</v>
      </c>
      <c r="I164" s="73"/>
      <c r="J164" s="42">
        <f t="shared" si="10"/>
        <v>2029</v>
      </c>
      <c r="K164" s="42" t="str">
        <f t="shared" si="9"/>
        <v>07ED</v>
      </c>
      <c r="L164" s="42" t="s">
        <v>115</v>
      </c>
      <c r="M164" s="42" t="s">
        <v>115</v>
      </c>
      <c r="N164" s="42"/>
      <c r="O164" s="42"/>
    </row>
    <row r="165" spans="1:15" ht="15.75" hidden="1" customHeight="1" outlineLevel="1" x14ac:dyDescent="0.2">
      <c r="A165" s="41" t="s">
        <v>315</v>
      </c>
      <c r="B165" s="42">
        <v>1</v>
      </c>
      <c r="C165" s="42" t="s">
        <v>115</v>
      </c>
      <c r="D165" s="98" t="s">
        <v>283</v>
      </c>
      <c r="E165" s="56"/>
      <c r="F165" s="42"/>
      <c r="G165" s="42">
        <v>1</v>
      </c>
      <c r="H165" s="42" t="s">
        <v>39</v>
      </c>
      <c r="I165" s="73"/>
      <c r="J165" s="42">
        <f t="shared" si="10"/>
        <v>2030</v>
      </c>
      <c r="K165" s="42" t="str">
        <f t="shared" si="9"/>
        <v>07EE</v>
      </c>
      <c r="L165" s="42" t="s">
        <v>115</v>
      </c>
      <c r="M165" s="42" t="s">
        <v>115</v>
      </c>
      <c r="N165" s="42"/>
      <c r="O165" s="42"/>
    </row>
    <row r="166" spans="1:15" ht="15.75" hidden="1" customHeight="1" outlineLevel="1" x14ac:dyDescent="0.2">
      <c r="A166" s="41" t="s">
        <v>316</v>
      </c>
      <c r="B166" s="42">
        <v>1</v>
      </c>
      <c r="C166" s="42" t="s">
        <v>115</v>
      </c>
      <c r="D166" s="98" t="s">
        <v>283</v>
      </c>
      <c r="E166" s="56"/>
      <c r="F166" s="42"/>
      <c r="G166" s="42">
        <v>1</v>
      </c>
      <c r="H166" s="42" t="s">
        <v>39</v>
      </c>
      <c r="I166" s="73"/>
      <c r="J166" s="42">
        <f t="shared" si="10"/>
        <v>2031</v>
      </c>
      <c r="K166" s="42" t="str">
        <f t="shared" si="9"/>
        <v>07EF</v>
      </c>
      <c r="L166" s="42" t="s">
        <v>115</v>
      </c>
      <c r="M166" s="42" t="s">
        <v>115</v>
      </c>
      <c r="N166" s="42"/>
      <c r="O166" s="42"/>
    </row>
    <row r="167" spans="1:15" ht="15.75" hidden="1" customHeight="1" outlineLevel="1" x14ac:dyDescent="0.2">
      <c r="A167" s="41" t="s">
        <v>317</v>
      </c>
      <c r="B167" s="42">
        <v>1</v>
      </c>
      <c r="C167" s="42" t="s">
        <v>115</v>
      </c>
      <c r="D167" s="98" t="s">
        <v>283</v>
      </c>
      <c r="E167" s="56"/>
      <c r="F167" s="42"/>
      <c r="G167" s="42">
        <v>1</v>
      </c>
      <c r="H167" s="42" t="s">
        <v>39</v>
      </c>
      <c r="I167" s="73"/>
      <c r="J167" s="42">
        <f t="shared" si="10"/>
        <v>2032</v>
      </c>
      <c r="K167" s="42" t="str">
        <f t="shared" ref="K167:K184" si="11">DEC2HEX(J167,4)</f>
        <v>07F0</v>
      </c>
      <c r="L167" s="42" t="s">
        <v>115</v>
      </c>
      <c r="M167" s="42" t="s">
        <v>115</v>
      </c>
      <c r="N167" s="42"/>
      <c r="O167" s="42"/>
    </row>
    <row r="168" spans="1:15" ht="15.75" hidden="1" customHeight="1" outlineLevel="1" x14ac:dyDescent="0.2">
      <c r="A168" s="41" t="s">
        <v>318</v>
      </c>
      <c r="B168" s="42">
        <v>1</v>
      </c>
      <c r="C168" s="42" t="s">
        <v>115</v>
      </c>
      <c r="D168" s="98" t="s">
        <v>283</v>
      </c>
      <c r="E168" s="56"/>
      <c r="F168" s="42"/>
      <c r="G168" s="42">
        <v>1</v>
      </c>
      <c r="H168" s="42" t="s">
        <v>39</v>
      </c>
      <c r="I168" s="73"/>
      <c r="J168" s="42">
        <f t="shared" ref="J168:J184" si="12">J167+B167</f>
        <v>2033</v>
      </c>
      <c r="K168" s="42" t="str">
        <f t="shared" si="11"/>
        <v>07F1</v>
      </c>
      <c r="L168" s="42" t="s">
        <v>115</v>
      </c>
      <c r="M168" s="42" t="s">
        <v>115</v>
      </c>
      <c r="N168" s="42"/>
      <c r="O168" s="42"/>
    </row>
    <row r="169" spans="1:15" ht="15.75" hidden="1" customHeight="1" outlineLevel="1" x14ac:dyDescent="0.2">
      <c r="A169" s="41" t="s">
        <v>319</v>
      </c>
      <c r="B169" s="42">
        <v>1</v>
      </c>
      <c r="C169" s="42" t="s">
        <v>115</v>
      </c>
      <c r="D169" s="98" t="s">
        <v>283</v>
      </c>
      <c r="E169" s="56"/>
      <c r="F169" s="42"/>
      <c r="G169" s="42">
        <v>1</v>
      </c>
      <c r="H169" s="42" t="s">
        <v>39</v>
      </c>
      <c r="I169" s="73"/>
      <c r="J169" s="42">
        <f t="shared" si="12"/>
        <v>2034</v>
      </c>
      <c r="K169" s="42" t="str">
        <f t="shared" si="11"/>
        <v>07F2</v>
      </c>
      <c r="L169" s="42" t="s">
        <v>115</v>
      </c>
      <c r="M169" s="42" t="s">
        <v>115</v>
      </c>
      <c r="N169" s="42"/>
      <c r="O169" s="42"/>
    </row>
    <row r="170" spans="1:15" ht="15.75" hidden="1" customHeight="1" outlineLevel="1" x14ac:dyDescent="0.2">
      <c r="A170" s="41" t="s">
        <v>320</v>
      </c>
      <c r="B170" s="42">
        <v>1</v>
      </c>
      <c r="C170" s="42" t="s">
        <v>115</v>
      </c>
      <c r="D170" s="98" t="s">
        <v>283</v>
      </c>
      <c r="E170" s="56"/>
      <c r="F170" s="42"/>
      <c r="G170" s="42">
        <v>1</v>
      </c>
      <c r="H170" s="42" t="s">
        <v>39</v>
      </c>
      <c r="I170" s="73"/>
      <c r="J170" s="42">
        <f t="shared" si="12"/>
        <v>2035</v>
      </c>
      <c r="K170" s="42" t="str">
        <f t="shared" si="11"/>
        <v>07F3</v>
      </c>
      <c r="L170" s="42" t="s">
        <v>115</v>
      </c>
      <c r="M170" s="42" t="s">
        <v>115</v>
      </c>
      <c r="N170" s="42"/>
      <c r="O170" s="42"/>
    </row>
    <row r="171" spans="1:15" ht="15.75" hidden="1" customHeight="1" outlineLevel="1" x14ac:dyDescent="0.2">
      <c r="A171" s="41" t="s">
        <v>321</v>
      </c>
      <c r="B171" s="42">
        <v>1</v>
      </c>
      <c r="C171" s="42" t="s">
        <v>115</v>
      </c>
      <c r="D171" s="98" t="s">
        <v>283</v>
      </c>
      <c r="E171" s="56"/>
      <c r="F171" s="42"/>
      <c r="G171" s="42">
        <v>1</v>
      </c>
      <c r="H171" s="42" t="s">
        <v>39</v>
      </c>
      <c r="I171" s="73"/>
      <c r="J171" s="42">
        <f t="shared" si="12"/>
        <v>2036</v>
      </c>
      <c r="K171" s="42" t="str">
        <f t="shared" si="11"/>
        <v>07F4</v>
      </c>
      <c r="L171" s="42" t="s">
        <v>115</v>
      </c>
      <c r="M171" s="42" t="s">
        <v>115</v>
      </c>
      <c r="N171" s="42"/>
      <c r="O171" s="42"/>
    </row>
    <row r="172" spans="1:15" ht="15.75" hidden="1" customHeight="1" outlineLevel="1" x14ac:dyDescent="0.2">
      <c r="A172" s="41" t="s">
        <v>322</v>
      </c>
      <c r="B172" s="42">
        <v>1</v>
      </c>
      <c r="C172" s="42" t="s">
        <v>115</v>
      </c>
      <c r="D172" s="98" t="s">
        <v>283</v>
      </c>
      <c r="E172" s="56"/>
      <c r="F172" s="42"/>
      <c r="G172" s="42">
        <v>1</v>
      </c>
      <c r="H172" s="42" t="s">
        <v>39</v>
      </c>
      <c r="I172" s="73"/>
      <c r="J172" s="42">
        <f t="shared" si="12"/>
        <v>2037</v>
      </c>
      <c r="K172" s="42" t="str">
        <f t="shared" si="11"/>
        <v>07F5</v>
      </c>
      <c r="L172" s="42" t="s">
        <v>115</v>
      </c>
      <c r="M172" s="42" t="s">
        <v>115</v>
      </c>
      <c r="N172" s="42"/>
      <c r="O172" s="42"/>
    </row>
    <row r="173" spans="1:15" ht="15.75" hidden="1" customHeight="1" outlineLevel="1" x14ac:dyDescent="0.2">
      <c r="A173" s="41" t="s">
        <v>323</v>
      </c>
      <c r="B173" s="42">
        <v>1</v>
      </c>
      <c r="C173" s="42" t="s">
        <v>115</v>
      </c>
      <c r="D173" s="98" t="s">
        <v>283</v>
      </c>
      <c r="E173" s="56"/>
      <c r="F173" s="42"/>
      <c r="G173" s="42">
        <v>1</v>
      </c>
      <c r="H173" s="42" t="s">
        <v>39</v>
      </c>
      <c r="I173" s="73"/>
      <c r="J173" s="42">
        <f t="shared" si="12"/>
        <v>2038</v>
      </c>
      <c r="K173" s="42" t="str">
        <f t="shared" si="11"/>
        <v>07F6</v>
      </c>
      <c r="L173" s="42" t="s">
        <v>115</v>
      </c>
      <c r="M173" s="42" t="s">
        <v>115</v>
      </c>
      <c r="N173" s="42"/>
      <c r="O173" s="42"/>
    </row>
    <row r="174" spans="1:15" ht="15.75" hidden="1" customHeight="1" outlineLevel="1" x14ac:dyDescent="0.2">
      <c r="A174" s="41" t="s">
        <v>324</v>
      </c>
      <c r="B174" s="42">
        <v>1</v>
      </c>
      <c r="C174" s="42" t="s">
        <v>115</v>
      </c>
      <c r="D174" s="98" t="s">
        <v>283</v>
      </c>
      <c r="E174" s="56"/>
      <c r="F174" s="42"/>
      <c r="G174" s="42">
        <v>1</v>
      </c>
      <c r="H174" s="42" t="s">
        <v>39</v>
      </c>
      <c r="I174" s="73"/>
      <c r="J174" s="42">
        <f t="shared" si="12"/>
        <v>2039</v>
      </c>
      <c r="K174" s="42" t="str">
        <f t="shared" si="11"/>
        <v>07F7</v>
      </c>
      <c r="L174" s="42" t="s">
        <v>115</v>
      </c>
      <c r="M174" s="42" t="s">
        <v>115</v>
      </c>
      <c r="N174" s="42"/>
      <c r="O174" s="42"/>
    </row>
    <row r="175" spans="1:15" ht="15.75" hidden="1" customHeight="1" outlineLevel="1" x14ac:dyDescent="0.2">
      <c r="A175" s="41" t="s">
        <v>325</v>
      </c>
      <c r="B175" s="42">
        <v>1</v>
      </c>
      <c r="C175" s="42" t="s">
        <v>115</v>
      </c>
      <c r="D175" s="98" t="s">
        <v>283</v>
      </c>
      <c r="E175" s="56"/>
      <c r="F175" s="42"/>
      <c r="G175" s="42">
        <v>1</v>
      </c>
      <c r="H175" s="42" t="s">
        <v>39</v>
      </c>
      <c r="I175" s="73"/>
      <c r="J175" s="42">
        <f t="shared" si="12"/>
        <v>2040</v>
      </c>
      <c r="K175" s="42" t="str">
        <f t="shared" si="11"/>
        <v>07F8</v>
      </c>
      <c r="L175" s="42" t="s">
        <v>115</v>
      </c>
      <c r="M175" s="42" t="s">
        <v>115</v>
      </c>
      <c r="N175" s="42"/>
      <c r="O175" s="42"/>
    </row>
    <row r="176" spans="1:15" ht="15.75" hidden="1" customHeight="1" outlineLevel="1" x14ac:dyDescent="0.2">
      <c r="A176" s="41" t="s">
        <v>326</v>
      </c>
      <c r="B176" s="42">
        <v>1</v>
      </c>
      <c r="C176" s="42" t="s">
        <v>115</v>
      </c>
      <c r="D176" s="98" t="s">
        <v>283</v>
      </c>
      <c r="E176" s="56"/>
      <c r="F176" s="42"/>
      <c r="G176" s="42">
        <v>1</v>
      </c>
      <c r="H176" s="42" t="s">
        <v>39</v>
      </c>
      <c r="I176" s="73"/>
      <c r="J176" s="42">
        <f t="shared" si="12"/>
        <v>2041</v>
      </c>
      <c r="K176" s="42" t="str">
        <f t="shared" si="11"/>
        <v>07F9</v>
      </c>
      <c r="L176" s="42" t="s">
        <v>115</v>
      </c>
      <c r="M176" s="42" t="s">
        <v>115</v>
      </c>
      <c r="N176" s="42"/>
      <c r="O176" s="42"/>
    </row>
    <row r="177" spans="1:15" ht="15.75" hidden="1" customHeight="1" outlineLevel="1" x14ac:dyDescent="0.2">
      <c r="A177" s="41" t="s">
        <v>327</v>
      </c>
      <c r="B177" s="42">
        <v>1</v>
      </c>
      <c r="C177" s="42" t="s">
        <v>115</v>
      </c>
      <c r="D177" s="98" t="s">
        <v>283</v>
      </c>
      <c r="E177" s="56"/>
      <c r="F177" s="42"/>
      <c r="G177" s="42">
        <v>1</v>
      </c>
      <c r="H177" s="42" t="s">
        <v>39</v>
      </c>
      <c r="I177" s="73"/>
      <c r="J177" s="42">
        <f t="shared" si="12"/>
        <v>2042</v>
      </c>
      <c r="K177" s="42" t="str">
        <f t="shared" si="11"/>
        <v>07FA</v>
      </c>
      <c r="L177" s="42" t="s">
        <v>115</v>
      </c>
      <c r="M177" s="42" t="s">
        <v>115</v>
      </c>
      <c r="N177" s="42"/>
      <c r="O177" s="42"/>
    </row>
    <row r="178" spans="1:15" ht="15.75" hidden="1" customHeight="1" outlineLevel="1" x14ac:dyDescent="0.2">
      <c r="A178" s="41" t="s">
        <v>328</v>
      </c>
      <c r="B178" s="42">
        <v>1</v>
      </c>
      <c r="C178" s="42" t="s">
        <v>115</v>
      </c>
      <c r="D178" s="98" t="s">
        <v>283</v>
      </c>
      <c r="E178" s="56"/>
      <c r="F178" s="42"/>
      <c r="G178" s="42">
        <v>1</v>
      </c>
      <c r="H178" s="42" t="s">
        <v>39</v>
      </c>
      <c r="I178" s="73"/>
      <c r="J178" s="42">
        <f t="shared" si="12"/>
        <v>2043</v>
      </c>
      <c r="K178" s="42" t="str">
        <f t="shared" si="11"/>
        <v>07FB</v>
      </c>
      <c r="L178" s="42" t="s">
        <v>115</v>
      </c>
      <c r="M178" s="42" t="s">
        <v>115</v>
      </c>
      <c r="N178" s="42"/>
      <c r="O178" s="42"/>
    </row>
    <row r="179" spans="1:15" ht="15.75" hidden="1" customHeight="1" outlineLevel="1" x14ac:dyDescent="0.2">
      <c r="A179" s="41" t="s">
        <v>329</v>
      </c>
      <c r="B179" s="42">
        <v>1</v>
      </c>
      <c r="C179" s="42" t="s">
        <v>115</v>
      </c>
      <c r="D179" s="98" t="s">
        <v>283</v>
      </c>
      <c r="E179" s="56"/>
      <c r="F179" s="42"/>
      <c r="G179" s="42">
        <v>1</v>
      </c>
      <c r="H179" s="42" t="s">
        <v>39</v>
      </c>
      <c r="I179" s="73"/>
      <c r="J179" s="42">
        <f t="shared" si="12"/>
        <v>2044</v>
      </c>
      <c r="K179" s="42" t="str">
        <f t="shared" si="11"/>
        <v>07FC</v>
      </c>
      <c r="L179" s="42" t="s">
        <v>115</v>
      </c>
      <c r="M179" s="42" t="s">
        <v>115</v>
      </c>
      <c r="N179" s="42"/>
      <c r="O179" s="42"/>
    </row>
    <row r="180" spans="1:15" ht="15.75" hidden="1" customHeight="1" outlineLevel="1" x14ac:dyDescent="0.2">
      <c r="A180" s="41" t="s">
        <v>330</v>
      </c>
      <c r="B180" s="42">
        <v>1</v>
      </c>
      <c r="C180" s="42" t="s">
        <v>115</v>
      </c>
      <c r="D180" s="98" t="s">
        <v>283</v>
      </c>
      <c r="E180" s="56"/>
      <c r="F180" s="42"/>
      <c r="G180" s="42">
        <v>1</v>
      </c>
      <c r="H180" s="42" t="s">
        <v>39</v>
      </c>
      <c r="I180" s="73"/>
      <c r="J180" s="42">
        <f t="shared" si="12"/>
        <v>2045</v>
      </c>
      <c r="K180" s="42" t="str">
        <f t="shared" si="11"/>
        <v>07FD</v>
      </c>
      <c r="L180" s="42" t="s">
        <v>115</v>
      </c>
      <c r="M180" s="42" t="s">
        <v>115</v>
      </c>
      <c r="N180" s="42"/>
      <c r="O180" s="42"/>
    </row>
    <row r="181" spans="1:15" ht="15.75" hidden="1" customHeight="1" outlineLevel="1" x14ac:dyDescent="0.2">
      <c r="A181" s="41" t="s">
        <v>331</v>
      </c>
      <c r="B181" s="42">
        <v>1</v>
      </c>
      <c r="C181" s="42" t="s">
        <v>115</v>
      </c>
      <c r="D181" s="98" t="s">
        <v>283</v>
      </c>
      <c r="E181" s="56"/>
      <c r="F181" s="42"/>
      <c r="G181" s="42">
        <v>1</v>
      </c>
      <c r="H181" s="42" t="s">
        <v>39</v>
      </c>
      <c r="I181" s="73"/>
      <c r="J181" s="42">
        <f t="shared" si="12"/>
        <v>2046</v>
      </c>
      <c r="K181" s="42" t="str">
        <f t="shared" si="11"/>
        <v>07FE</v>
      </c>
      <c r="L181" s="42" t="s">
        <v>115</v>
      </c>
      <c r="M181" s="42" t="s">
        <v>115</v>
      </c>
      <c r="N181" s="42"/>
      <c r="O181" s="42"/>
    </row>
    <row r="182" spans="1:15" ht="15.75" hidden="1" customHeight="1" outlineLevel="1" x14ac:dyDescent="0.2">
      <c r="A182" s="41" t="s">
        <v>332</v>
      </c>
      <c r="B182" s="42">
        <v>1</v>
      </c>
      <c r="C182" s="42" t="s">
        <v>115</v>
      </c>
      <c r="D182" s="98" t="s">
        <v>283</v>
      </c>
      <c r="E182" s="56"/>
      <c r="F182" s="42"/>
      <c r="G182" s="42">
        <v>1</v>
      </c>
      <c r="H182" s="42" t="s">
        <v>39</v>
      </c>
      <c r="I182" s="73"/>
      <c r="J182" s="42">
        <f t="shared" si="12"/>
        <v>2047</v>
      </c>
      <c r="K182" s="42" t="str">
        <f t="shared" si="11"/>
        <v>07FF</v>
      </c>
      <c r="L182" s="42" t="s">
        <v>115</v>
      </c>
      <c r="M182" s="42" t="s">
        <v>115</v>
      </c>
      <c r="N182" s="42"/>
      <c r="O182" s="42"/>
    </row>
    <row r="183" spans="1:15" ht="15.75" hidden="1" customHeight="1" outlineLevel="1" x14ac:dyDescent="0.2">
      <c r="A183" s="41" t="s">
        <v>333</v>
      </c>
      <c r="B183" s="42">
        <v>1</v>
      </c>
      <c r="C183" s="42" t="s">
        <v>115</v>
      </c>
      <c r="D183" s="98" t="s">
        <v>283</v>
      </c>
      <c r="E183" s="56"/>
      <c r="F183" s="42"/>
      <c r="G183" s="42">
        <v>1</v>
      </c>
      <c r="H183" s="42" t="s">
        <v>39</v>
      </c>
      <c r="I183" s="73"/>
      <c r="J183" s="42">
        <f t="shared" si="12"/>
        <v>2048</v>
      </c>
      <c r="K183" s="42" t="str">
        <f t="shared" si="11"/>
        <v>0800</v>
      </c>
      <c r="L183" s="42" t="s">
        <v>115</v>
      </c>
      <c r="M183" s="42" t="s">
        <v>115</v>
      </c>
      <c r="N183" s="42"/>
      <c r="O183" s="42"/>
    </row>
    <row r="184" spans="1:15" ht="15.75" hidden="1" customHeight="1" outlineLevel="1" x14ac:dyDescent="0.2">
      <c r="A184" s="41" t="s">
        <v>334</v>
      </c>
      <c r="B184" s="42">
        <v>1</v>
      </c>
      <c r="C184" s="42" t="s">
        <v>115</v>
      </c>
      <c r="D184" s="98" t="s">
        <v>283</v>
      </c>
      <c r="E184" s="56"/>
      <c r="F184" s="42"/>
      <c r="G184" s="42">
        <v>1</v>
      </c>
      <c r="H184" s="42" t="s">
        <v>39</v>
      </c>
      <c r="I184" s="73"/>
      <c r="J184" s="42">
        <f t="shared" si="12"/>
        <v>2049</v>
      </c>
      <c r="K184" s="42" t="str">
        <f t="shared" si="11"/>
        <v>0801</v>
      </c>
      <c r="L184" s="42" t="s">
        <v>115</v>
      </c>
      <c r="M184" s="42" t="s">
        <v>115</v>
      </c>
      <c r="N184" s="42"/>
      <c r="O184" s="42"/>
    </row>
    <row r="185" spans="1:15" x14ac:dyDescent="0.2">
      <c r="A185" s="43"/>
      <c r="B185" s="44"/>
      <c r="C185" s="44"/>
      <c r="D185" s="141"/>
      <c r="E185" s="61"/>
      <c r="F185" s="44"/>
      <c r="G185" s="44"/>
      <c r="H185" s="44"/>
      <c r="I185" s="61"/>
      <c r="J185" s="44"/>
      <c r="K185" s="44"/>
      <c r="L185" s="44"/>
      <c r="M185" s="44"/>
      <c r="N185" s="44"/>
      <c r="O185" s="44"/>
    </row>
    <row r="186" spans="1:15" collapsed="1" x14ac:dyDescent="0.2">
      <c r="A186" s="78" t="s">
        <v>33</v>
      </c>
      <c r="B186" s="79">
        <v>3</v>
      </c>
      <c r="C186" s="79"/>
      <c r="D186" s="81"/>
      <c r="E186" s="81"/>
      <c r="F186" s="79"/>
      <c r="G186" s="79"/>
      <c r="H186" s="79"/>
      <c r="I186" s="80"/>
      <c r="J186" s="79">
        <v>7009</v>
      </c>
      <c r="K186" s="79" t="str">
        <f>DEC2HEX(J186,4)</f>
        <v>1B61</v>
      </c>
      <c r="L186" s="79"/>
      <c r="M186" s="79"/>
      <c r="N186" s="79"/>
      <c r="O186" s="79"/>
    </row>
    <row r="187" spans="1:15" ht="15.75" hidden="1" customHeight="1" outlineLevel="1" x14ac:dyDescent="0.2">
      <c r="A187" s="82" t="s">
        <v>172</v>
      </c>
      <c r="B187" s="42">
        <v>1</v>
      </c>
      <c r="C187" s="42"/>
      <c r="D187" s="84" t="s">
        <v>179</v>
      </c>
      <c r="E187" s="60"/>
      <c r="F187" s="83"/>
      <c r="G187" s="83">
        <v>1</v>
      </c>
      <c r="H187" s="83" t="s">
        <v>39</v>
      </c>
      <c r="I187" s="73" t="s">
        <v>351</v>
      </c>
      <c r="J187" s="42">
        <v>7009</v>
      </c>
      <c r="K187" s="42" t="str">
        <f>DEC2HEX(J187,4)</f>
        <v>1B61</v>
      </c>
      <c r="L187" s="57" t="s">
        <v>115</v>
      </c>
      <c r="M187" s="57" t="s">
        <v>115</v>
      </c>
      <c r="N187" s="77"/>
      <c r="O187" s="77"/>
    </row>
    <row r="188" spans="1:15" ht="15.75" hidden="1" customHeight="1" outlineLevel="1" x14ac:dyDescent="0.2">
      <c r="A188" s="82" t="s">
        <v>173</v>
      </c>
      <c r="B188" s="42">
        <v>1</v>
      </c>
      <c r="C188" s="42"/>
      <c r="D188" s="85" t="s">
        <v>180</v>
      </c>
      <c r="E188" s="60"/>
      <c r="F188" s="83"/>
      <c r="G188" s="83">
        <v>1</v>
      </c>
      <c r="H188" s="83" t="s">
        <v>39</v>
      </c>
      <c r="I188" s="73" t="s">
        <v>351</v>
      </c>
      <c r="J188" s="42">
        <f>J187+1</f>
        <v>7010</v>
      </c>
      <c r="K188" s="42" t="str">
        <f>DEC2HEX(J188,4)</f>
        <v>1B62</v>
      </c>
      <c r="L188" s="57" t="s">
        <v>115</v>
      </c>
      <c r="M188" s="57" t="s">
        <v>115</v>
      </c>
      <c r="N188" s="77"/>
      <c r="O188" s="77"/>
    </row>
    <row r="189" spans="1:15" ht="15.75" hidden="1" customHeight="1" outlineLevel="1" x14ac:dyDescent="0.2">
      <c r="A189" s="82" t="s">
        <v>174</v>
      </c>
      <c r="B189" s="42">
        <v>1</v>
      </c>
      <c r="C189" s="42"/>
      <c r="D189" s="84" t="s">
        <v>181</v>
      </c>
      <c r="E189" s="60"/>
      <c r="F189" s="83"/>
      <c r="G189" s="83">
        <v>1</v>
      </c>
      <c r="H189" s="83" t="s">
        <v>39</v>
      </c>
      <c r="I189" s="73" t="s">
        <v>351</v>
      </c>
      <c r="J189" s="42">
        <f>J188+1</f>
        <v>7011</v>
      </c>
      <c r="K189" s="42" t="str">
        <f>DEC2HEX(J189,4)</f>
        <v>1B63</v>
      </c>
      <c r="L189" s="57" t="s">
        <v>115</v>
      </c>
      <c r="M189" s="57" t="s">
        <v>115</v>
      </c>
      <c r="N189" s="77"/>
      <c r="O189" s="77"/>
    </row>
    <row r="191" spans="1:15" x14ac:dyDescent="0.2">
      <c r="A191" s="100"/>
      <c r="H191" s="94"/>
    </row>
  </sheetData>
  <mergeCells count="10">
    <mergeCell ref="A1:A2"/>
    <mergeCell ref="B1:B2"/>
    <mergeCell ref="C1:C2"/>
    <mergeCell ref="D1:D2"/>
    <mergeCell ref="J1:O1"/>
    <mergeCell ref="E1:E2"/>
    <mergeCell ref="F1:F2"/>
    <mergeCell ref="G1:G2"/>
    <mergeCell ref="H1:H2"/>
    <mergeCell ref="I1:I2"/>
  </mergeCells>
  <phoneticPr fontId="1" type="noConversion"/>
  <hyperlinks>
    <hyperlink ref="D86" location="Tables!AC1" display="Operating Mode"/>
    <hyperlink ref="D99" location="Tables!AP1" display="Baud rate"/>
    <hyperlink ref="D42" location="Tables!AR1" display="CB1 status"/>
    <hyperlink ref="D43" location="Tables!AT1" display="CB2 status"/>
    <hyperlink ref="D4" location="Tables!AG1" display="Commands"/>
    <hyperlink ref="D8:D10" location="Tables!AJ1" display="LN1 status"/>
    <hyperlink ref="D11:D13" location="Tables!AL1" display="LN2 status"/>
    <hyperlink ref="D14:D16" location="Tables!AN1" display="SWITCHING STATUS"/>
    <hyperlink ref="D97" location="Tables!AV1" display="Device status"/>
    <hyperlink ref="D101" location="Tables!AX1" display="Protection Device"/>
    <hyperlink ref="D107" location="Tables!AZ1" display="Primary Voltage"/>
    <hyperlink ref="D108" location="Tables!AP1" display="Baud rate"/>
    <hyperlink ref="D135" location="Tables!BB1" display="Alarm/event bits"/>
    <hyperlink ref="D136" location="Tables!BB1" display="Alarm/event bits"/>
    <hyperlink ref="D137" location="Tables!BB1" display="Alarm/event bits"/>
    <hyperlink ref="D138" location="Tables!BB1" display="Alarm/event bits"/>
    <hyperlink ref="D139" location="Tables!BB1" display="Alarm/event bits"/>
    <hyperlink ref="D140" location="Tables!BB1" display="Alarm/event bits"/>
    <hyperlink ref="D141" location="Tables!BB1" display="Alarm/event bits"/>
    <hyperlink ref="D142" location="Tables!BB1" display="Alarm/event bits"/>
    <hyperlink ref="D143" location="Tables!BB1" display="Alarm/event bits"/>
    <hyperlink ref="D144" location="Tables!BB1" display="Alarm/event bits"/>
    <hyperlink ref="D145" location="Tables!BB1" display="Alarm/event bits"/>
    <hyperlink ref="D146" location="Tables!BB1" display="Alarm/event bits"/>
    <hyperlink ref="D147" location="Tables!BB1" display="Alarm/event bits"/>
    <hyperlink ref="D148" location="Tables!BB1" display="Alarm/event bits"/>
    <hyperlink ref="D149" location="Tables!BB1" display="Alarm/event bits"/>
    <hyperlink ref="D150" location="Tables!BB1" display="Alarm/event bits"/>
    <hyperlink ref="D151" location="Tables!BB1" display="Alarm/event bits"/>
    <hyperlink ref="D152" location="Tables!BB1" display="Alarm/event bits"/>
    <hyperlink ref="D153" location="Tables!BB1" display="Alarm/event bits"/>
    <hyperlink ref="D154" location="Tables!BB1" display="Alarm/event bits"/>
    <hyperlink ref="D155" location="Tables!BB1" display="Alarm/event bits"/>
    <hyperlink ref="D156" location="Tables!BB1" display="Alarm/event bits"/>
    <hyperlink ref="D157" location="Tables!BB1" display="Alarm/event bits"/>
    <hyperlink ref="D158" location="Tables!BB1" display="Alarm/event bits"/>
    <hyperlink ref="D159" location="Tables!BB1" display="Alarm/event bits"/>
    <hyperlink ref="D160" location="Tables!BB1" display="Alarm/event bits"/>
    <hyperlink ref="D161" location="Tables!BB1" display="Alarm/event bits"/>
    <hyperlink ref="D162" location="Tables!BB1" display="Alarm/event bits"/>
    <hyperlink ref="D163" location="Tables!BB1" display="Alarm/event bits"/>
    <hyperlink ref="D164" location="Tables!BB1" display="Alarm/event bits"/>
    <hyperlink ref="D165" location="Tables!BB1" display="Alarm/event bits"/>
    <hyperlink ref="D166" location="Tables!BB1" display="Alarm/event bits"/>
    <hyperlink ref="D167" location="Tables!BB1" display="Alarm/event bits"/>
    <hyperlink ref="D168" location="Tables!BB1" display="Alarm/event bits"/>
    <hyperlink ref="D169" location="Tables!BB1" display="Alarm/event bits"/>
    <hyperlink ref="D170" location="Tables!BB1" display="Alarm/event bits"/>
    <hyperlink ref="D171" location="Tables!BB1" display="Alarm/event bits"/>
    <hyperlink ref="D172" location="Tables!BB1" display="Alarm/event bits"/>
    <hyperlink ref="D173" location="Tables!BB1" display="Alarm/event bits"/>
    <hyperlink ref="D174" location="Tables!BB1" display="Alarm/event bits"/>
    <hyperlink ref="D175" location="Tables!BB1" display="Alarm/event bits"/>
    <hyperlink ref="D176" location="Tables!BB1" display="Alarm/event bits"/>
    <hyperlink ref="D177" location="Tables!BB1" display="Alarm/event bits"/>
    <hyperlink ref="D178" location="Tables!BB1" display="Alarm/event bits"/>
    <hyperlink ref="D179" location="Tables!BB1" display="Alarm/event bits"/>
    <hyperlink ref="D180" location="Tables!BB1" display="Alarm/event bits"/>
    <hyperlink ref="D181" location="Tables!BB1" display="Alarm/event bits"/>
    <hyperlink ref="D182" location="Tables!BB1" display="Alarm/event bits"/>
    <hyperlink ref="D183" location="Tables!BB1" display="Alarm/event bits"/>
    <hyperlink ref="D184" location="Tables!BB1" display="Alarm/event bits"/>
    <hyperlink ref="D89" location="Tables!S1" display="Baud rate"/>
    <hyperlink ref="D90" location="Tables!U1" display="Protocol type"/>
    <hyperlink ref="D114" location="Tables!BE1" display="Safety load bits"/>
  </hyperlinks>
  <pageMargins left="0.75" right="0.75" top="1" bottom="1" header="0.5" footer="0.5"/>
  <pageSetup paperSize="9" orientation="portrait" r:id="rId1"/>
  <headerFooter alignWithMargins="0"/>
  <ignoredErrors>
    <ignoredError sqref="K88:K91 K121 K73" formula="1"/>
    <ignoredError sqref="K3 M3:N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69"/>
  <sheetViews>
    <sheetView showGridLines="0" workbookViewId="0">
      <selection sqref="A1:D1"/>
    </sheetView>
  </sheetViews>
  <sheetFormatPr defaultRowHeight="12.75" x14ac:dyDescent="0.2"/>
  <cols>
    <col min="1" max="4" width="4.7109375" style="3" customWidth="1"/>
    <col min="5" max="7" width="4.42578125" style="31" customWidth="1"/>
    <col min="8" max="9" width="10.140625" style="3" customWidth="1"/>
    <col min="10" max="10" width="9.28515625" style="3" bestFit="1" customWidth="1"/>
    <col min="11" max="12" width="6.140625" style="3" customWidth="1"/>
    <col min="13" max="14" width="5.7109375" style="3" customWidth="1"/>
    <col min="15" max="16" width="8.7109375" style="3" customWidth="1"/>
    <col min="17" max="18" width="2.28515625" style="3" customWidth="1"/>
    <col min="19" max="20" width="8.140625" style="3" customWidth="1"/>
    <col min="21" max="22" width="9.140625" style="3"/>
    <col min="23" max="24" width="4.85546875" style="3" customWidth="1"/>
    <col min="25" max="26" width="4.140625" style="3" customWidth="1"/>
    <col min="27" max="28" width="8" style="3" customWidth="1"/>
    <col min="29" max="32" width="7.28515625" style="3" customWidth="1"/>
    <col min="33" max="33" width="25" style="3" bestFit="1" customWidth="1"/>
    <col min="34" max="34" width="6" style="3" bestFit="1" customWidth="1"/>
    <col min="35" max="35" width="12.7109375" style="3" customWidth="1"/>
    <col min="36" max="36" width="5.7109375" style="3" customWidth="1"/>
    <col min="37" max="37" width="18.85546875" style="3" bestFit="1" customWidth="1"/>
    <col min="38" max="38" width="5.7109375" style="3" customWidth="1"/>
    <col min="39" max="39" width="18.85546875" style="3" bestFit="1" customWidth="1"/>
    <col min="40" max="40" width="5.7109375" style="3" customWidth="1"/>
    <col min="41" max="41" width="20.7109375" style="3" bestFit="1" customWidth="1"/>
    <col min="42" max="42" width="5.7109375" style="3" customWidth="1"/>
    <col min="43" max="43" width="8.85546875" style="3" customWidth="1"/>
    <col min="44" max="44" width="5.7109375" style="7" customWidth="1"/>
    <col min="45" max="45" width="22.7109375" style="3" bestFit="1" customWidth="1"/>
    <col min="46" max="46" width="5.7109375" style="3" customWidth="1"/>
    <col min="47" max="47" width="22.7109375" style="3" bestFit="1" customWidth="1"/>
    <col min="48" max="48" width="5.7109375" style="76" customWidth="1"/>
    <col min="49" max="49" width="11.85546875" style="76" bestFit="1" customWidth="1"/>
    <col min="50" max="50" width="2" style="3" bestFit="1" customWidth="1"/>
    <col min="51" max="51" width="18.7109375" style="3" bestFit="1" customWidth="1"/>
    <col min="52" max="54" width="9.140625" style="3"/>
    <col min="55" max="55" width="9.85546875" style="3" bestFit="1" customWidth="1"/>
    <col min="56" max="56" width="28.5703125" style="3" bestFit="1" customWidth="1"/>
    <col min="57" max="57" width="9.140625" style="3"/>
    <col min="58" max="58" width="18.7109375" style="3" bestFit="1" customWidth="1"/>
    <col min="59" max="16384" width="9.140625" style="3"/>
  </cols>
  <sheetData>
    <row r="1" spans="1:58" s="68" customFormat="1" ht="40.5" customHeight="1" x14ac:dyDescent="0.2">
      <c r="A1" s="214"/>
      <c r="B1" s="214"/>
      <c r="C1" s="214"/>
      <c r="D1" s="214"/>
      <c r="E1" s="200"/>
      <c r="F1" s="200"/>
      <c r="G1" s="200"/>
      <c r="H1" s="214"/>
      <c r="I1" s="214"/>
      <c r="J1" s="67"/>
      <c r="K1" s="214"/>
      <c r="L1" s="214"/>
      <c r="M1" s="200"/>
      <c r="N1" s="200"/>
      <c r="O1" s="214"/>
      <c r="P1" s="214"/>
      <c r="Q1" s="200"/>
      <c r="R1" s="200"/>
      <c r="S1" s="201" t="s">
        <v>2</v>
      </c>
      <c r="T1" s="201"/>
      <c r="U1" s="200" t="s">
        <v>9</v>
      </c>
      <c r="V1" s="200"/>
      <c r="W1" s="209"/>
      <c r="X1" s="201"/>
      <c r="Y1" s="200"/>
      <c r="Z1" s="200"/>
      <c r="AA1" s="201"/>
      <c r="AB1" s="201"/>
      <c r="AC1" s="200" t="s">
        <v>16</v>
      </c>
      <c r="AD1" s="200"/>
      <c r="AE1" s="201"/>
      <c r="AF1" s="201"/>
      <c r="AG1" s="200" t="s">
        <v>27</v>
      </c>
      <c r="AH1" s="200"/>
      <c r="AI1" s="200"/>
      <c r="AJ1" s="201" t="s">
        <v>72</v>
      </c>
      <c r="AK1" s="201"/>
      <c r="AL1" s="200" t="s">
        <v>81</v>
      </c>
      <c r="AM1" s="200"/>
      <c r="AN1" s="201" t="s">
        <v>84</v>
      </c>
      <c r="AO1" s="201"/>
      <c r="AP1" s="200" t="s">
        <v>60</v>
      </c>
      <c r="AQ1" s="200"/>
      <c r="AR1" s="210" t="s">
        <v>40</v>
      </c>
      <c r="AS1" s="211"/>
      <c r="AT1" s="212" t="s">
        <v>40</v>
      </c>
      <c r="AU1" s="213"/>
      <c r="AV1" s="203" t="s">
        <v>141</v>
      </c>
      <c r="AW1" s="203"/>
      <c r="AX1" s="202" t="s">
        <v>63</v>
      </c>
      <c r="AY1" s="202"/>
      <c r="AZ1" s="203" t="s">
        <v>157</v>
      </c>
      <c r="BA1" s="203"/>
      <c r="BB1" s="206" t="s">
        <v>195</v>
      </c>
      <c r="BC1" s="207"/>
      <c r="BD1" s="208"/>
      <c r="BE1" s="204" t="s">
        <v>391</v>
      </c>
      <c r="BF1" s="205"/>
    </row>
    <row r="2" spans="1:58" ht="15" customHeight="1" x14ac:dyDescent="0.2">
      <c r="A2" s="12"/>
      <c r="B2" s="12"/>
      <c r="C2" s="13"/>
      <c r="D2" s="13"/>
      <c r="E2" s="14"/>
      <c r="F2" s="14"/>
      <c r="G2" s="14"/>
      <c r="H2" s="4"/>
      <c r="I2" s="4"/>
      <c r="J2" s="15"/>
      <c r="K2" s="4"/>
      <c r="L2" s="4"/>
      <c r="M2" s="15"/>
      <c r="N2" s="15"/>
      <c r="O2" s="4"/>
      <c r="P2" s="4"/>
      <c r="Q2" s="15"/>
      <c r="R2" s="15"/>
      <c r="S2" s="17">
        <v>0</v>
      </c>
      <c r="T2" s="18">
        <v>9600</v>
      </c>
      <c r="U2" s="15">
        <v>0</v>
      </c>
      <c r="V2" s="19" t="s">
        <v>10</v>
      </c>
      <c r="W2" s="69"/>
      <c r="X2" s="18"/>
      <c r="Y2" s="15"/>
      <c r="Z2" s="19"/>
      <c r="AA2" s="17"/>
      <c r="AB2" s="104"/>
      <c r="AC2" s="15">
        <v>0</v>
      </c>
      <c r="AD2" s="19" t="s">
        <v>17</v>
      </c>
      <c r="AE2" s="17"/>
      <c r="AF2" s="18"/>
      <c r="AG2" s="21" t="s">
        <v>4</v>
      </c>
      <c r="AH2" s="21" t="s">
        <v>26</v>
      </c>
      <c r="AI2" s="21" t="s">
        <v>25</v>
      </c>
      <c r="AJ2" s="17">
        <v>0</v>
      </c>
      <c r="AK2" s="20" t="s">
        <v>73</v>
      </c>
      <c r="AL2" s="15">
        <v>0</v>
      </c>
      <c r="AM2" s="22" t="s">
        <v>73</v>
      </c>
      <c r="AN2" s="17">
        <v>0</v>
      </c>
      <c r="AO2" s="20" t="s">
        <v>85</v>
      </c>
      <c r="AP2" s="15">
        <v>0</v>
      </c>
      <c r="AQ2" s="22" t="s">
        <v>90</v>
      </c>
      <c r="AR2" s="4" t="s">
        <v>197</v>
      </c>
      <c r="AS2" s="101" t="s">
        <v>338</v>
      </c>
      <c r="AT2" s="105" t="s">
        <v>197</v>
      </c>
      <c r="AU2" s="106" t="s">
        <v>338</v>
      </c>
      <c r="AV2" s="88">
        <v>0</v>
      </c>
      <c r="AW2" s="89" t="s">
        <v>142</v>
      </c>
      <c r="AX2" s="87">
        <v>0</v>
      </c>
      <c r="AY2" s="90" t="s">
        <v>147</v>
      </c>
      <c r="AZ2" s="88">
        <v>0</v>
      </c>
      <c r="BA2" s="89" t="s">
        <v>90</v>
      </c>
      <c r="BB2" s="107" t="s">
        <v>196</v>
      </c>
      <c r="BC2" s="108" t="s">
        <v>197</v>
      </c>
      <c r="BD2" s="109" t="s">
        <v>214</v>
      </c>
      <c r="BE2" s="4" t="s">
        <v>197</v>
      </c>
      <c r="BF2" s="92" t="s">
        <v>392</v>
      </c>
    </row>
    <row r="3" spans="1:58" ht="15" customHeight="1" x14ac:dyDescent="0.2">
      <c r="A3" s="4"/>
      <c r="B3" s="28"/>
      <c r="C3" s="29"/>
      <c r="D3" s="30"/>
      <c r="E3" s="14"/>
      <c r="F3" s="14"/>
      <c r="G3" s="14"/>
      <c r="H3" s="4"/>
      <c r="I3" s="4"/>
      <c r="J3" s="15"/>
      <c r="K3" s="4"/>
      <c r="L3" s="4"/>
      <c r="M3" s="15"/>
      <c r="N3" s="24"/>
      <c r="O3" s="4"/>
      <c r="P3" s="25"/>
      <c r="Q3" s="15"/>
      <c r="R3" s="24"/>
      <c r="S3" s="17">
        <v>1</v>
      </c>
      <c r="T3" s="18">
        <v>19200</v>
      </c>
      <c r="U3" s="15">
        <v>1</v>
      </c>
      <c r="V3" s="19" t="s">
        <v>11</v>
      </c>
      <c r="W3" s="16"/>
      <c r="X3" s="66"/>
      <c r="Y3" s="16"/>
      <c r="Z3" s="66"/>
      <c r="AA3" s="16"/>
      <c r="AB3" s="34"/>
      <c r="AC3" s="15">
        <v>1</v>
      </c>
      <c r="AD3" s="19" t="s">
        <v>18</v>
      </c>
      <c r="AE3" s="16"/>
      <c r="AF3" s="34"/>
      <c r="AG3" s="26"/>
      <c r="AH3" s="27"/>
      <c r="AI3" s="27"/>
      <c r="AJ3" s="17">
        <v>1</v>
      </c>
      <c r="AK3" s="20" t="s">
        <v>74</v>
      </c>
      <c r="AL3" s="15">
        <v>1</v>
      </c>
      <c r="AM3" s="22" t="s">
        <v>74</v>
      </c>
      <c r="AN3" s="17">
        <v>1</v>
      </c>
      <c r="AO3" s="20" t="s">
        <v>86</v>
      </c>
      <c r="AP3" s="15">
        <v>1</v>
      </c>
      <c r="AQ3" s="22" t="s">
        <v>91</v>
      </c>
      <c r="AR3" s="4" t="s">
        <v>198</v>
      </c>
      <c r="AS3" s="101" t="s">
        <v>339</v>
      </c>
      <c r="AT3" s="105" t="s">
        <v>198</v>
      </c>
      <c r="AU3" s="106" t="s">
        <v>339</v>
      </c>
      <c r="AV3" s="88">
        <v>1</v>
      </c>
      <c r="AW3" s="89" t="s">
        <v>143</v>
      </c>
      <c r="AX3" s="87">
        <v>1</v>
      </c>
      <c r="AY3" s="90" t="s">
        <v>148</v>
      </c>
      <c r="AZ3" s="88">
        <v>1</v>
      </c>
      <c r="BA3" s="89" t="s">
        <v>91</v>
      </c>
      <c r="BB3" s="107" t="s">
        <v>211</v>
      </c>
      <c r="BC3" s="110" t="s">
        <v>198</v>
      </c>
      <c r="BD3" s="109" t="s">
        <v>215</v>
      </c>
      <c r="BE3" s="4" t="s">
        <v>198</v>
      </c>
      <c r="BF3" s="92" t="s">
        <v>393</v>
      </c>
    </row>
    <row r="4" spans="1:58" ht="15" customHeight="1" x14ac:dyDescent="0.2">
      <c r="A4" s="4"/>
      <c r="B4" s="28"/>
      <c r="C4" s="29"/>
      <c r="D4" s="30"/>
      <c r="E4" s="14"/>
      <c r="F4" s="14"/>
      <c r="G4" s="14"/>
      <c r="J4" s="15"/>
      <c r="K4" s="4"/>
      <c r="L4" s="4"/>
      <c r="M4" s="15"/>
      <c r="N4" s="24"/>
      <c r="O4" s="4"/>
      <c r="P4" s="25"/>
      <c r="Q4" s="15"/>
      <c r="R4" s="24"/>
      <c r="U4" s="15">
        <v>2</v>
      </c>
      <c r="V4" s="19" t="s">
        <v>12</v>
      </c>
      <c r="W4" s="16"/>
      <c r="X4" s="66"/>
      <c r="Y4" s="16"/>
      <c r="Z4" s="66"/>
      <c r="AA4" s="16"/>
      <c r="AB4" s="34"/>
      <c r="AG4" s="23" t="s">
        <v>387</v>
      </c>
      <c r="AH4" s="15">
        <v>1</v>
      </c>
      <c r="AI4" s="15"/>
      <c r="AJ4" s="17">
        <v>2</v>
      </c>
      <c r="AK4" s="20" t="s">
        <v>75</v>
      </c>
      <c r="AL4" s="15">
        <v>2</v>
      </c>
      <c r="AM4" s="22" t="s">
        <v>75</v>
      </c>
      <c r="AN4" s="17">
        <v>2</v>
      </c>
      <c r="AO4" s="20" t="s">
        <v>87</v>
      </c>
      <c r="AP4" s="15">
        <v>2</v>
      </c>
      <c r="AQ4" s="22" t="s">
        <v>92</v>
      </c>
      <c r="AR4" s="4" t="s">
        <v>199</v>
      </c>
      <c r="AS4" s="101" t="s">
        <v>340</v>
      </c>
      <c r="AT4" s="105" t="s">
        <v>199</v>
      </c>
      <c r="AU4" s="106" t="s">
        <v>340</v>
      </c>
      <c r="AV4" s="88">
        <v>2</v>
      </c>
      <c r="AW4" s="89" t="s">
        <v>144</v>
      </c>
      <c r="AX4" s="87">
        <v>2</v>
      </c>
      <c r="AY4" s="90" t="s">
        <v>149</v>
      </c>
      <c r="AZ4" s="88">
        <v>2</v>
      </c>
      <c r="BA4" s="89" t="s">
        <v>92</v>
      </c>
      <c r="BB4" s="107"/>
      <c r="BC4" s="110" t="s">
        <v>199</v>
      </c>
      <c r="BD4" s="109" t="s">
        <v>216</v>
      </c>
      <c r="BE4" s="4" t="s">
        <v>199</v>
      </c>
      <c r="BF4" s="92" t="s">
        <v>394</v>
      </c>
    </row>
    <row r="5" spans="1:58" ht="15" customHeight="1" x14ac:dyDescent="0.2">
      <c r="A5" s="4"/>
      <c r="B5" s="28"/>
      <c r="C5" s="29"/>
      <c r="D5" s="30"/>
      <c r="E5" s="14"/>
      <c r="F5" s="14"/>
      <c r="G5" s="14"/>
      <c r="J5" s="15"/>
      <c r="U5" s="15">
        <v>3</v>
      </c>
      <c r="V5" s="19" t="s">
        <v>13</v>
      </c>
      <c r="W5" s="16"/>
      <c r="X5" s="66"/>
      <c r="Y5" s="16"/>
      <c r="Z5" s="66"/>
      <c r="AA5" s="16"/>
      <c r="AB5" s="34"/>
      <c r="AG5" s="26"/>
      <c r="AH5" s="27"/>
      <c r="AI5" s="27"/>
      <c r="AJ5" s="17">
        <v>3</v>
      </c>
      <c r="AK5" s="20" t="s">
        <v>76</v>
      </c>
      <c r="AL5" s="15">
        <v>3</v>
      </c>
      <c r="AM5" s="22" t="s">
        <v>76</v>
      </c>
      <c r="AN5" s="17">
        <v>3</v>
      </c>
      <c r="AO5" s="20" t="s">
        <v>88</v>
      </c>
      <c r="AP5" s="15">
        <v>3</v>
      </c>
      <c r="AQ5" s="22" t="s">
        <v>93</v>
      </c>
      <c r="AR5" s="5"/>
      <c r="AS5" s="31"/>
      <c r="AV5" s="88">
        <v>3</v>
      </c>
      <c r="AW5" s="89" t="s">
        <v>145</v>
      </c>
      <c r="AX5" s="87">
        <v>3</v>
      </c>
      <c r="AY5" s="90" t="s">
        <v>194</v>
      </c>
      <c r="AZ5" s="88">
        <v>3</v>
      </c>
      <c r="BA5" s="89" t="s">
        <v>93</v>
      </c>
      <c r="BB5" s="107"/>
      <c r="BC5" s="110" t="s">
        <v>200</v>
      </c>
      <c r="BD5" s="109" t="s">
        <v>217</v>
      </c>
      <c r="BE5" s="4" t="s">
        <v>200</v>
      </c>
      <c r="BF5" s="92" t="s">
        <v>395</v>
      </c>
    </row>
    <row r="6" spans="1:58" ht="15" customHeight="1" x14ac:dyDescent="0.2">
      <c r="A6" s="4"/>
      <c r="B6" s="28"/>
      <c r="C6" s="29"/>
      <c r="D6" s="30"/>
      <c r="E6" s="14"/>
      <c r="F6" s="14"/>
      <c r="G6" s="14"/>
      <c r="J6" s="15"/>
      <c r="W6" s="16"/>
      <c r="X6" s="66"/>
      <c r="Y6" s="16"/>
      <c r="Z6" s="66"/>
      <c r="AA6" s="16"/>
      <c r="AB6" s="34"/>
      <c r="AG6" s="23" t="s">
        <v>35</v>
      </c>
      <c r="AH6" s="15">
        <v>7</v>
      </c>
      <c r="AI6" s="15"/>
      <c r="AJ6" s="17">
        <v>4</v>
      </c>
      <c r="AK6" s="20" t="s">
        <v>77</v>
      </c>
      <c r="AL6" s="15">
        <v>4</v>
      </c>
      <c r="AM6" s="22" t="s">
        <v>77</v>
      </c>
      <c r="AN6" s="17">
        <v>4</v>
      </c>
      <c r="AO6" s="20" t="s">
        <v>89</v>
      </c>
      <c r="AP6" s="15">
        <v>4</v>
      </c>
      <c r="AQ6" s="32" t="s">
        <v>94</v>
      </c>
      <c r="AV6" s="88">
        <v>4</v>
      </c>
      <c r="AW6" s="89" t="s">
        <v>146</v>
      </c>
      <c r="AX6" s="87">
        <v>4</v>
      </c>
      <c r="AY6" s="90" t="s">
        <v>150</v>
      </c>
      <c r="AZ6" s="88">
        <v>4</v>
      </c>
      <c r="BA6" s="89" t="s">
        <v>94</v>
      </c>
      <c r="BB6" s="107"/>
      <c r="BC6" s="110" t="s">
        <v>244</v>
      </c>
      <c r="BD6" s="109" t="s">
        <v>218</v>
      </c>
      <c r="BE6" s="4" t="s">
        <v>244</v>
      </c>
      <c r="BF6" s="92" t="s">
        <v>396</v>
      </c>
    </row>
    <row r="7" spans="1:58" ht="15" customHeight="1" x14ac:dyDescent="0.2">
      <c r="A7" s="4"/>
      <c r="B7" s="28"/>
      <c r="C7" s="29"/>
      <c r="D7" s="30"/>
      <c r="E7" s="14"/>
      <c r="F7" s="14"/>
      <c r="G7" s="33"/>
      <c r="J7" s="15"/>
      <c r="W7" s="35"/>
      <c r="X7" s="35"/>
      <c r="Y7" s="35"/>
      <c r="Z7" s="35"/>
      <c r="AA7" s="16"/>
      <c r="AB7" s="34"/>
      <c r="AG7" s="23" t="s">
        <v>36</v>
      </c>
      <c r="AH7" s="15">
        <v>8</v>
      </c>
      <c r="AI7" s="15"/>
      <c r="AJ7" s="17">
        <v>5</v>
      </c>
      <c r="AK7" s="20" t="s">
        <v>78</v>
      </c>
      <c r="AL7" s="15">
        <v>5</v>
      </c>
      <c r="AM7" s="22" t="s">
        <v>78</v>
      </c>
      <c r="AP7" s="15">
        <v>5</v>
      </c>
      <c r="AQ7" s="22" t="s">
        <v>95</v>
      </c>
      <c r="AV7" s="16"/>
      <c r="AW7" s="34"/>
      <c r="AX7" s="16"/>
      <c r="AY7" s="34"/>
      <c r="AZ7" s="88">
        <v>5</v>
      </c>
      <c r="BA7" s="89" t="s">
        <v>95</v>
      </c>
      <c r="BB7" s="107"/>
      <c r="BC7" s="110" t="s">
        <v>201</v>
      </c>
      <c r="BD7" s="109" t="s">
        <v>219</v>
      </c>
      <c r="BE7" s="103" t="s">
        <v>201</v>
      </c>
      <c r="BF7" s="93" t="s">
        <v>397</v>
      </c>
    </row>
    <row r="8" spans="1:58" ht="15" customHeight="1" x14ac:dyDescent="0.2">
      <c r="A8" s="4"/>
      <c r="B8" s="28"/>
      <c r="C8" s="29"/>
      <c r="D8" s="30"/>
      <c r="E8" s="14"/>
      <c r="F8" s="14"/>
      <c r="G8" s="33"/>
      <c r="J8" s="15"/>
      <c r="W8" s="35"/>
      <c r="X8" s="35"/>
      <c r="Y8" s="35"/>
      <c r="Z8" s="35"/>
      <c r="AA8" s="16"/>
      <c r="AB8" s="34"/>
      <c r="AG8" s="26"/>
      <c r="AH8" s="27"/>
      <c r="AI8" s="27"/>
      <c r="AJ8" s="17">
        <v>6</v>
      </c>
      <c r="AK8" s="20" t="s">
        <v>79</v>
      </c>
      <c r="AL8" s="15">
        <v>6</v>
      </c>
      <c r="AM8" s="22" t="s">
        <v>79</v>
      </c>
      <c r="AP8" s="15">
        <v>6</v>
      </c>
      <c r="AQ8" s="22" t="s">
        <v>96</v>
      </c>
      <c r="AV8" s="16"/>
      <c r="AW8" s="34"/>
      <c r="AZ8" s="88">
        <v>6</v>
      </c>
      <c r="BA8" s="89" t="s">
        <v>96</v>
      </c>
      <c r="BB8" s="107"/>
      <c r="BC8" s="110" t="s">
        <v>202</v>
      </c>
      <c r="BD8" s="109" t="s">
        <v>220</v>
      </c>
      <c r="BE8" s="198" t="s">
        <v>398</v>
      </c>
      <c r="BF8" s="199"/>
    </row>
    <row r="9" spans="1:58" ht="15" customHeight="1" x14ac:dyDescent="0.2">
      <c r="A9" s="4"/>
      <c r="B9" s="28"/>
      <c r="C9" s="29"/>
      <c r="D9" s="30"/>
      <c r="E9" s="14"/>
      <c r="F9" s="14"/>
      <c r="G9" s="33"/>
      <c r="J9" s="15"/>
      <c r="W9" s="35"/>
      <c r="X9" s="35"/>
      <c r="Y9" s="35"/>
      <c r="Z9" s="35"/>
      <c r="AA9" s="16"/>
      <c r="AB9" s="34"/>
      <c r="AG9" s="23" t="s">
        <v>388</v>
      </c>
      <c r="AH9" s="15">
        <v>13</v>
      </c>
      <c r="AI9" s="15"/>
      <c r="AJ9" s="17">
        <v>7</v>
      </c>
      <c r="AK9" s="20" t="s">
        <v>80</v>
      </c>
      <c r="AL9" s="15">
        <v>7</v>
      </c>
      <c r="AM9" s="22" t="s">
        <v>80</v>
      </c>
      <c r="AP9" s="15">
        <v>7</v>
      </c>
      <c r="AQ9" s="22" t="s">
        <v>97</v>
      </c>
      <c r="AV9" s="16"/>
      <c r="AW9" s="34"/>
      <c r="AZ9" s="88">
        <v>7</v>
      </c>
      <c r="BA9" s="89" t="s">
        <v>97</v>
      </c>
      <c r="BB9" s="107"/>
      <c r="BC9" s="110" t="s">
        <v>203</v>
      </c>
      <c r="BD9" s="109" t="s">
        <v>221</v>
      </c>
    </row>
    <row r="10" spans="1:58" ht="15" customHeight="1" x14ac:dyDescent="0.2">
      <c r="A10" s="4"/>
      <c r="B10" s="28"/>
      <c r="C10" s="29"/>
      <c r="D10" s="30"/>
      <c r="E10" s="14"/>
      <c r="F10" s="14"/>
      <c r="G10" s="33"/>
      <c r="J10" s="15"/>
      <c r="W10" s="35"/>
      <c r="X10" s="35"/>
      <c r="Y10" s="35"/>
      <c r="Z10" s="35"/>
      <c r="AA10" s="16"/>
      <c r="AB10" s="34"/>
      <c r="AG10" s="23" t="s">
        <v>37</v>
      </c>
      <c r="AH10" s="15">
        <v>14</v>
      </c>
      <c r="AI10" s="15"/>
      <c r="AJ10" s="16"/>
      <c r="AK10" s="34"/>
      <c r="AN10" s="8"/>
      <c r="AP10" s="15">
        <v>8</v>
      </c>
      <c r="AQ10" s="22" t="s">
        <v>98</v>
      </c>
      <c r="AV10" s="16"/>
      <c r="AW10" s="34"/>
      <c r="AZ10" s="88">
        <v>8</v>
      </c>
      <c r="BA10" s="89" t="s">
        <v>98</v>
      </c>
      <c r="BB10" s="107"/>
      <c r="BC10" s="110" t="s">
        <v>204</v>
      </c>
      <c r="BD10" s="109" t="s">
        <v>222</v>
      </c>
    </row>
    <row r="11" spans="1:58" ht="15" customHeight="1" x14ac:dyDescent="0.2">
      <c r="A11" s="4"/>
      <c r="B11" s="28"/>
      <c r="C11" s="29"/>
      <c r="D11" s="30"/>
      <c r="E11" s="14"/>
      <c r="F11" s="14"/>
      <c r="G11" s="33"/>
      <c r="J11" s="15"/>
      <c r="W11" s="35"/>
      <c r="X11" s="35"/>
      <c r="Y11" s="35"/>
      <c r="Z11" s="35"/>
      <c r="AA11" s="16"/>
      <c r="AB11" s="34"/>
      <c r="AG11" s="23" t="s">
        <v>38</v>
      </c>
      <c r="AH11" s="15">
        <v>15</v>
      </c>
      <c r="AI11" s="15"/>
      <c r="AJ11" s="16"/>
      <c r="AK11" s="34"/>
      <c r="AP11" s="15">
        <v>9</v>
      </c>
      <c r="AQ11" s="22" t="s">
        <v>99</v>
      </c>
      <c r="AV11" s="16"/>
      <c r="AW11" s="34"/>
      <c r="AZ11" s="88">
        <v>9</v>
      </c>
      <c r="BA11" s="89" t="s">
        <v>99</v>
      </c>
      <c r="BB11" s="107"/>
      <c r="BC11" s="110" t="s">
        <v>205</v>
      </c>
      <c r="BD11" s="109" t="s">
        <v>223</v>
      </c>
    </row>
    <row r="12" spans="1:58" ht="15" customHeight="1" x14ac:dyDescent="0.2">
      <c r="A12" s="4"/>
      <c r="B12" s="28"/>
      <c r="C12" s="29"/>
      <c r="D12" s="30"/>
      <c r="E12" s="14"/>
      <c r="F12" s="14"/>
      <c r="G12" s="33"/>
      <c r="W12" s="35"/>
      <c r="X12" s="35"/>
      <c r="Y12" s="35"/>
      <c r="Z12" s="35"/>
      <c r="AA12" s="16"/>
      <c r="AB12" s="34"/>
      <c r="AG12" s="26"/>
      <c r="AH12" s="15"/>
      <c r="AI12" s="15"/>
      <c r="AJ12" s="8"/>
      <c r="AK12" s="31"/>
      <c r="AP12" s="15">
        <v>10</v>
      </c>
      <c r="AQ12" s="22" t="s">
        <v>100</v>
      </c>
      <c r="AV12" s="16"/>
      <c r="AW12" s="34"/>
      <c r="AZ12" s="88">
        <v>10</v>
      </c>
      <c r="BA12" s="89" t="s">
        <v>100</v>
      </c>
      <c r="BB12" s="107"/>
      <c r="BC12" s="110" t="s">
        <v>206</v>
      </c>
      <c r="BD12" s="109" t="s">
        <v>224</v>
      </c>
    </row>
    <row r="13" spans="1:58" ht="15" customHeight="1" x14ac:dyDescent="0.2">
      <c r="A13" s="4"/>
      <c r="B13" s="28"/>
      <c r="C13" s="29"/>
      <c r="D13" s="30"/>
      <c r="E13" s="14"/>
      <c r="F13" s="14"/>
      <c r="G13" s="14"/>
      <c r="W13" s="35"/>
      <c r="X13" s="35"/>
      <c r="Y13" s="35"/>
      <c r="Z13" s="35"/>
      <c r="AA13" s="16"/>
      <c r="AB13" s="34"/>
      <c r="AG13" s="23" t="s">
        <v>117</v>
      </c>
      <c r="AH13" s="15">
        <v>21</v>
      </c>
      <c r="AI13" s="15"/>
      <c r="AP13" s="15">
        <v>11</v>
      </c>
      <c r="AQ13" s="22" t="s">
        <v>101</v>
      </c>
      <c r="AV13" s="16"/>
      <c r="AW13" s="34"/>
      <c r="AZ13" s="88">
        <v>11</v>
      </c>
      <c r="BA13" s="89" t="s">
        <v>101</v>
      </c>
      <c r="BB13" s="107"/>
      <c r="BC13" s="110" t="s">
        <v>207</v>
      </c>
      <c r="BD13" s="109" t="s">
        <v>225</v>
      </c>
    </row>
    <row r="14" spans="1:58" ht="15" customHeight="1" x14ac:dyDescent="0.2">
      <c r="A14" s="4"/>
      <c r="B14" s="28"/>
      <c r="C14" s="29"/>
      <c r="D14" s="30"/>
      <c r="E14" s="14"/>
      <c r="F14" s="14"/>
      <c r="G14" s="14"/>
      <c r="W14" s="35"/>
      <c r="X14" s="35"/>
      <c r="Y14" s="35"/>
      <c r="Z14" s="35"/>
      <c r="AA14" s="16"/>
      <c r="AB14" s="34"/>
      <c r="AG14" s="23" t="s">
        <v>118</v>
      </c>
      <c r="AH14" s="15">
        <v>22</v>
      </c>
      <c r="AI14" s="15"/>
      <c r="AP14" s="15">
        <v>12</v>
      </c>
      <c r="AQ14" s="22" t="s">
        <v>102</v>
      </c>
      <c r="AV14" s="16"/>
      <c r="AW14" s="34"/>
      <c r="AZ14" s="88">
        <v>12</v>
      </c>
      <c r="BA14" s="89" t="s">
        <v>102</v>
      </c>
      <c r="BB14" s="107"/>
      <c r="BC14" s="110" t="s">
        <v>208</v>
      </c>
      <c r="BD14" s="109" t="s">
        <v>226</v>
      </c>
    </row>
    <row r="15" spans="1:58" ht="15" customHeight="1" x14ac:dyDescent="0.2">
      <c r="A15" s="4"/>
      <c r="B15" s="28"/>
      <c r="C15" s="29"/>
      <c r="D15" s="30"/>
      <c r="E15" s="14"/>
      <c r="F15" s="14"/>
      <c r="G15" s="14"/>
      <c r="W15" s="35"/>
      <c r="X15" s="35"/>
      <c r="Y15" s="35"/>
      <c r="Z15" s="35"/>
      <c r="AA15" s="16"/>
      <c r="AB15" s="34"/>
      <c r="AG15" s="26"/>
      <c r="AH15" s="27"/>
      <c r="AI15" s="27"/>
      <c r="AP15" s="15">
        <v>13</v>
      </c>
      <c r="AQ15" s="22" t="s">
        <v>103</v>
      </c>
      <c r="AV15" s="16"/>
      <c r="AW15" s="34"/>
      <c r="AZ15" s="88">
        <v>13</v>
      </c>
      <c r="BA15" s="89" t="s">
        <v>103</v>
      </c>
      <c r="BB15" s="107"/>
      <c r="BC15" s="110" t="s">
        <v>209</v>
      </c>
      <c r="BD15" s="109" t="s">
        <v>227</v>
      </c>
    </row>
    <row r="16" spans="1:58" ht="15" customHeight="1" x14ac:dyDescent="0.2">
      <c r="A16" s="4"/>
      <c r="B16" s="28"/>
      <c r="C16" s="29"/>
      <c r="D16" s="30"/>
      <c r="E16" s="14"/>
      <c r="F16" s="14"/>
      <c r="G16" s="33"/>
      <c r="W16" s="35"/>
      <c r="X16" s="35"/>
      <c r="Y16" s="35"/>
      <c r="Z16" s="35"/>
      <c r="AA16" s="16"/>
      <c r="AB16" s="34"/>
      <c r="AG16" s="86" t="s">
        <v>119</v>
      </c>
      <c r="AH16" s="87">
        <v>30</v>
      </c>
      <c r="AI16" s="15"/>
      <c r="AZ16" s="88">
        <v>14</v>
      </c>
      <c r="BA16" s="91" t="s">
        <v>158</v>
      </c>
      <c r="BB16" s="108"/>
      <c r="BC16" s="108" t="s">
        <v>210</v>
      </c>
      <c r="BD16" s="109" t="s">
        <v>227</v>
      </c>
    </row>
    <row r="17" spans="1:56" ht="15" customHeight="1" x14ac:dyDescent="0.2">
      <c r="A17" s="4"/>
      <c r="B17" s="28"/>
      <c r="C17" s="29"/>
      <c r="D17" s="30"/>
      <c r="E17" s="14"/>
      <c r="F17" s="33"/>
      <c r="G17" s="33"/>
      <c r="W17" s="35"/>
      <c r="X17" s="35"/>
      <c r="Y17" s="35"/>
      <c r="Z17" s="35"/>
      <c r="AA17" s="16"/>
      <c r="AB17" s="34"/>
      <c r="AG17" s="86" t="s">
        <v>120</v>
      </c>
      <c r="AH17" s="87">
        <v>31</v>
      </c>
      <c r="AI17" s="15"/>
      <c r="AK17" s="9"/>
      <c r="AZ17" s="88">
        <v>15</v>
      </c>
      <c r="BA17" s="91" t="s">
        <v>159</v>
      </c>
      <c r="BB17" s="111" t="s">
        <v>212</v>
      </c>
      <c r="BC17" s="112" t="s">
        <v>228</v>
      </c>
      <c r="BD17" s="113" t="s">
        <v>514</v>
      </c>
    </row>
    <row r="18" spans="1:56" ht="15" customHeight="1" x14ac:dyDescent="0.2">
      <c r="A18" s="4"/>
      <c r="B18" s="28"/>
      <c r="C18" s="29"/>
      <c r="D18" s="30"/>
      <c r="E18" s="14"/>
      <c r="F18" s="14"/>
      <c r="G18" s="33"/>
      <c r="W18" s="35"/>
      <c r="X18" s="35"/>
      <c r="Y18" s="35"/>
      <c r="Z18" s="35"/>
      <c r="AA18" s="16"/>
      <c r="AB18" s="34"/>
      <c r="AG18" s="86"/>
      <c r="AH18" s="87"/>
      <c r="AI18" s="15"/>
      <c r="AZ18" s="88">
        <v>16</v>
      </c>
      <c r="BA18" s="91" t="s">
        <v>160</v>
      </c>
      <c r="BB18" s="114" t="s">
        <v>213</v>
      </c>
      <c r="BC18" s="112" t="s">
        <v>229</v>
      </c>
      <c r="BD18" s="113" t="s">
        <v>230</v>
      </c>
    </row>
    <row r="19" spans="1:56" ht="15" customHeight="1" x14ac:dyDescent="0.2">
      <c r="A19" s="4"/>
      <c r="B19" s="28"/>
      <c r="C19" s="29"/>
      <c r="D19" s="30"/>
      <c r="W19" s="35"/>
      <c r="X19" s="35"/>
      <c r="Y19" s="35"/>
      <c r="Z19" s="35"/>
      <c r="AA19" s="16"/>
      <c r="AB19" s="34"/>
      <c r="AE19" s="10"/>
      <c r="AF19" s="35"/>
      <c r="AG19" s="86" t="s">
        <v>121</v>
      </c>
      <c r="AH19" s="87">
        <v>100</v>
      </c>
      <c r="AI19" s="15"/>
      <c r="AZ19" s="88">
        <v>17</v>
      </c>
      <c r="BA19" s="91" t="s">
        <v>161</v>
      </c>
      <c r="BB19" s="114"/>
      <c r="BC19" s="112"/>
      <c r="BD19" s="113" t="s">
        <v>231</v>
      </c>
    </row>
    <row r="20" spans="1:56" ht="15" customHeight="1" x14ac:dyDescent="0.2">
      <c r="A20" s="4"/>
      <c r="B20" s="28"/>
      <c r="C20" s="29"/>
      <c r="D20" s="30"/>
      <c r="W20" s="35"/>
      <c r="X20" s="35"/>
      <c r="Y20" s="35"/>
      <c r="Z20" s="35"/>
      <c r="AA20" s="16"/>
      <c r="AB20" s="34"/>
      <c r="AE20" s="10"/>
      <c r="AF20" s="35"/>
      <c r="AG20" s="86" t="s">
        <v>122</v>
      </c>
      <c r="AH20" s="87">
        <v>101</v>
      </c>
      <c r="AI20" s="15"/>
      <c r="AN20" s="35"/>
      <c r="AO20" s="35"/>
      <c r="AP20" s="35"/>
      <c r="AQ20" s="35"/>
      <c r="AV20" s="35"/>
      <c r="AW20" s="35"/>
      <c r="AZ20" s="88">
        <v>18</v>
      </c>
      <c r="BA20" s="91" t="s">
        <v>162</v>
      </c>
      <c r="BB20" s="114"/>
      <c r="BC20" s="112"/>
      <c r="BD20" s="113" t="s">
        <v>232</v>
      </c>
    </row>
    <row r="21" spans="1:56" ht="15" customHeight="1" x14ac:dyDescent="0.2">
      <c r="A21" s="4"/>
      <c r="B21" s="28"/>
      <c r="C21" s="29"/>
      <c r="D21" s="30"/>
      <c r="W21" s="35"/>
      <c r="X21" s="35"/>
      <c r="Y21" s="35"/>
      <c r="Z21" s="35"/>
      <c r="AA21" s="16"/>
      <c r="AB21" s="34"/>
      <c r="AE21" s="10"/>
      <c r="AF21" s="35"/>
      <c r="AG21" s="86" t="s">
        <v>123</v>
      </c>
      <c r="AH21" s="87">
        <v>102</v>
      </c>
      <c r="AI21" s="15"/>
      <c r="AN21" s="35"/>
      <c r="AO21" s="11"/>
      <c r="AP21" s="35"/>
      <c r="AQ21" s="35"/>
      <c r="AV21" s="35"/>
      <c r="AW21" s="35"/>
      <c r="AZ21" s="88">
        <v>19</v>
      </c>
      <c r="BA21" s="91" t="s">
        <v>163</v>
      </c>
      <c r="BB21" s="114"/>
      <c r="BC21" s="112"/>
      <c r="BD21" s="113" t="s">
        <v>233</v>
      </c>
    </row>
    <row r="22" spans="1:56" ht="15" customHeight="1" x14ac:dyDescent="0.2">
      <c r="A22" s="4"/>
      <c r="B22" s="28"/>
      <c r="C22" s="29"/>
      <c r="D22" s="30"/>
      <c r="W22" s="35"/>
      <c r="X22" s="35"/>
      <c r="Y22" s="35"/>
      <c r="Z22" s="35"/>
      <c r="AA22" s="16"/>
      <c r="AB22" s="34"/>
      <c r="AE22" s="10"/>
      <c r="AF22" s="35"/>
      <c r="AG22" s="35"/>
      <c r="AH22" s="16"/>
      <c r="AI22" s="16"/>
      <c r="AN22" s="35"/>
      <c r="AO22" s="35"/>
      <c r="AP22" s="35"/>
      <c r="AQ22" s="35"/>
      <c r="AV22" s="35"/>
      <c r="AW22" s="35"/>
      <c r="AZ22" s="88">
        <v>20</v>
      </c>
      <c r="BA22" s="91" t="s">
        <v>164</v>
      </c>
      <c r="BB22" s="114"/>
      <c r="BC22" s="112"/>
      <c r="BD22" s="113" t="s">
        <v>234</v>
      </c>
    </row>
    <row r="23" spans="1:56" ht="15" customHeight="1" x14ac:dyDescent="0.2">
      <c r="A23" s="4"/>
      <c r="B23" s="28"/>
      <c r="C23" s="29"/>
      <c r="D23" s="30"/>
      <c r="W23" s="35"/>
      <c r="X23" s="35"/>
      <c r="Y23" s="35"/>
      <c r="Z23" s="35"/>
      <c r="AA23" s="16"/>
      <c r="AB23" s="34"/>
      <c r="AE23" s="10"/>
      <c r="AF23" s="35"/>
      <c r="AG23" s="35"/>
      <c r="AH23" s="16"/>
      <c r="AI23" s="16"/>
      <c r="AN23" s="35"/>
      <c r="AO23" s="35"/>
      <c r="AP23" s="35"/>
      <c r="AQ23" s="35"/>
      <c r="AV23" s="35"/>
      <c r="AW23" s="35"/>
      <c r="AZ23" s="88">
        <v>21</v>
      </c>
      <c r="BA23" s="91" t="s">
        <v>165</v>
      </c>
      <c r="BB23" s="114"/>
      <c r="BC23" s="108"/>
      <c r="BD23" s="115" t="s">
        <v>235</v>
      </c>
    </row>
    <row r="24" spans="1:56" x14ac:dyDescent="0.2">
      <c r="W24" s="35"/>
      <c r="X24" s="35"/>
      <c r="Y24" s="35"/>
      <c r="Z24" s="35"/>
      <c r="AA24" s="16"/>
      <c r="AB24" s="34"/>
      <c r="AE24" s="35"/>
      <c r="AF24" s="35"/>
      <c r="AG24" s="102"/>
      <c r="AH24" s="102"/>
      <c r="AI24" s="102"/>
      <c r="AZ24" s="88">
        <v>22</v>
      </c>
      <c r="BA24" s="91" t="s">
        <v>166</v>
      </c>
      <c r="BB24" s="114"/>
      <c r="BC24" s="116" t="s">
        <v>236</v>
      </c>
      <c r="BD24" s="113" t="s">
        <v>238</v>
      </c>
    </row>
    <row r="25" spans="1:56" x14ac:dyDescent="0.2">
      <c r="W25" s="35"/>
      <c r="X25" s="35"/>
      <c r="Y25" s="35"/>
      <c r="Z25" s="35"/>
      <c r="AA25" s="16"/>
      <c r="AB25" s="34"/>
      <c r="AG25" s="35"/>
      <c r="AH25" s="16"/>
      <c r="AI25" s="35"/>
      <c r="BB25" s="113"/>
      <c r="BC25" s="117" t="s">
        <v>237</v>
      </c>
      <c r="BD25" s="113" t="s">
        <v>239</v>
      </c>
    </row>
    <row r="26" spans="1:56" x14ac:dyDescent="0.2">
      <c r="W26" s="35"/>
      <c r="X26" s="35"/>
      <c r="Y26" s="35"/>
      <c r="Z26" s="35"/>
      <c r="AA26" s="16"/>
      <c r="AB26" s="34"/>
      <c r="AG26" s="35"/>
      <c r="AH26" s="16"/>
      <c r="AI26" s="16"/>
      <c r="BB26" s="114"/>
      <c r="BC26" s="117"/>
      <c r="BD26" s="113" t="s">
        <v>240</v>
      </c>
    </row>
    <row r="27" spans="1:56" x14ac:dyDescent="0.2">
      <c r="W27" s="35"/>
      <c r="X27" s="35"/>
      <c r="Y27" s="35"/>
      <c r="Z27" s="35"/>
      <c r="AA27" s="16"/>
      <c r="AB27" s="34"/>
      <c r="AG27" s="35"/>
      <c r="AH27" s="16"/>
      <c r="AI27" s="16"/>
      <c r="BB27" s="114"/>
      <c r="BC27" s="117"/>
      <c r="BD27" s="113" t="s">
        <v>264</v>
      </c>
    </row>
    <row r="28" spans="1:56" x14ac:dyDescent="0.2">
      <c r="W28" s="35"/>
      <c r="X28" s="35"/>
      <c r="Y28" s="35"/>
      <c r="Z28" s="35"/>
      <c r="AA28" s="16"/>
      <c r="AB28" s="34"/>
      <c r="AG28" s="35"/>
      <c r="AH28" s="16"/>
      <c r="AI28" s="16"/>
      <c r="BB28" s="114"/>
      <c r="BC28" s="117"/>
      <c r="BD28" s="113" t="s">
        <v>266</v>
      </c>
    </row>
    <row r="29" spans="1:56" x14ac:dyDescent="0.2">
      <c r="W29" s="35"/>
      <c r="X29" s="35"/>
      <c r="Y29" s="35"/>
      <c r="Z29" s="35"/>
      <c r="AA29" s="16"/>
      <c r="AB29" s="34"/>
      <c r="AG29" s="35"/>
      <c r="AH29" s="16"/>
      <c r="AI29" s="16"/>
      <c r="BB29" s="114"/>
      <c r="BC29" s="117"/>
      <c r="BD29" s="113" t="s">
        <v>262</v>
      </c>
    </row>
    <row r="30" spans="1:56" x14ac:dyDescent="0.2">
      <c r="W30" s="35"/>
      <c r="X30" s="35"/>
      <c r="Y30" s="35"/>
      <c r="Z30" s="35"/>
      <c r="AA30" s="16"/>
      <c r="AB30" s="34"/>
      <c r="AG30" s="35"/>
      <c r="AH30" s="35"/>
      <c r="AI30" s="35"/>
      <c r="BB30" s="114"/>
      <c r="BC30" s="117"/>
      <c r="BD30" s="113" t="s">
        <v>260</v>
      </c>
    </row>
    <row r="31" spans="1:56" x14ac:dyDescent="0.2">
      <c r="W31" s="35"/>
      <c r="X31" s="35"/>
      <c r="Y31" s="35"/>
      <c r="Z31" s="35"/>
      <c r="AA31" s="16"/>
      <c r="AB31" s="34"/>
      <c r="AG31" s="35"/>
      <c r="AH31" s="35"/>
      <c r="AI31" s="35"/>
      <c r="BB31" s="114"/>
      <c r="BC31" s="117"/>
      <c r="BD31" s="113" t="s">
        <v>241</v>
      </c>
    </row>
    <row r="32" spans="1:56" x14ac:dyDescent="0.2">
      <c r="W32" s="35"/>
      <c r="X32" s="35"/>
      <c r="Y32" s="35"/>
      <c r="Z32" s="35"/>
      <c r="AA32" s="16"/>
      <c r="AB32" s="34"/>
      <c r="AG32" s="35"/>
      <c r="AH32" s="16"/>
      <c r="AI32" s="35"/>
      <c r="BB32" s="114"/>
      <c r="BC32" s="117"/>
      <c r="BD32" s="113" t="s">
        <v>242</v>
      </c>
    </row>
    <row r="33" spans="23:56" x14ac:dyDescent="0.2">
      <c r="W33" s="35"/>
      <c r="X33" s="35"/>
      <c r="Y33" s="35"/>
      <c r="Z33" s="35"/>
      <c r="AA33" s="16"/>
      <c r="AB33" s="34"/>
      <c r="AG33" s="35"/>
      <c r="AH33" s="16"/>
      <c r="AI33" s="65"/>
      <c r="BB33" s="114"/>
      <c r="BC33" s="117"/>
      <c r="BD33" s="113" t="s">
        <v>243</v>
      </c>
    </row>
    <row r="34" spans="23:56" x14ac:dyDescent="0.2">
      <c r="W34" s="35"/>
      <c r="X34" s="35"/>
      <c r="Y34" s="35"/>
      <c r="Z34" s="35"/>
      <c r="AA34" s="16"/>
      <c r="AB34" s="34"/>
      <c r="AG34" s="35"/>
      <c r="AH34" s="16"/>
      <c r="AI34" s="65"/>
      <c r="BB34" s="114"/>
      <c r="BC34" s="117"/>
      <c r="BD34" s="113" t="s">
        <v>265</v>
      </c>
    </row>
    <row r="35" spans="23:56" x14ac:dyDescent="0.2">
      <c r="W35" s="35"/>
      <c r="X35" s="35"/>
      <c r="Y35" s="35"/>
      <c r="Z35" s="35"/>
      <c r="AA35" s="16"/>
      <c r="AB35" s="34"/>
      <c r="AG35" s="35"/>
      <c r="AH35" s="16"/>
      <c r="AI35" s="35"/>
      <c r="BB35" s="114"/>
      <c r="BC35" s="117"/>
      <c r="BD35" s="113" t="s">
        <v>267</v>
      </c>
    </row>
    <row r="36" spans="23:56" x14ac:dyDescent="0.2">
      <c r="W36" s="35"/>
      <c r="X36" s="35"/>
      <c r="Y36" s="35"/>
      <c r="Z36" s="35"/>
      <c r="AA36" s="16"/>
      <c r="AB36" s="34"/>
      <c r="AG36" s="35"/>
      <c r="AH36" s="16"/>
      <c r="AI36" s="35"/>
      <c r="BB36" s="114"/>
      <c r="BC36" s="117"/>
      <c r="BD36" s="113" t="s">
        <v>263</v>
      </c>
    </row>
    <row r="37" spans="23:56" x14ac:dyDescent="0.2">
      <c r="W37" s="35"/>
      <c r="X37" s="35"/>
      <c r="Y37" s="35"/>
      <c r="Z37" s="35"/>
      <c r="AA37" s="16"/>
      <c r="AB37" s="34"/>
      <c r="AG37" s="35"/>
      <c r="AH37" s="16"/>
      <c r="AI37" s="35"/>
      <c r="BB37" s="114"/>
      <c r="BC37" s="117"/>
      <c r="BD37" s="113" t="s">
        <v>261</v>
      </c>
    </row>
    <row r="38" spans="23:56" x14ac:dyDescent="0.2">
      <c r="W38" s="35"/>
      <c r="X38" s="35"/>
      <c r="Y38" s="35"/>
      <c r="Z38" s="35"/>
      <c r="AA38" s="16"/>
      <c r="AB38" s="34"/>
      <c r="AG38" s="35"/>
      <c r="AH38" s="16"/>
      <c r="AI38" s="35"/>
      <c r="BB38" s="114"/>
      <c r="BC38" s="117"/>
      <c r="BD38" s="113" t="s">
        <v>247</v>
      </c>
    </row>
    <row r="39" spans="23:56" x14ac:dyDescent="0.2">
      <c r="W39" s="35"/>
      <c r="X39" s="35"/>
      <c r="Y39" s="35"/>
      <c r="Z39" s="35"/>
      <c r="AA39" s="16"/>
      <c r="AB39" s="34"/>
      <c r="AG39" s="35"/>
      <c r="AH39" s="16"/>
      <c r="AI39" s="16"/>
      <c r="BB39" s="114"/>
      <c r="BC39" s="117"/>
      <c r="BD39" s="113" t="s">
        <v>245</v>
      </c>
    </row>
    <row r="40" spans="23:56" x14ac:dyDescent="0.2">
      <c r="W40" s="35"/>
      <c r="X40" s="35"/>
      <c r="Y40" s="35"/>
      <c r="Z40" s="35"/>
      <c r="AA40" s="16"/>
      <c r="AB40" s="34"/>
      <c r="AG40" s="35"/>
      <c r="AH40" s="16"/>
      <c r="AI40" s="35"/>
      <c r="BB40" s="114"/>
      <c r="BC40" s="117"/>
      <c r="BD40" s="113" t="s">
        <v>246</v>
      </c>
    </row>
    <row r="41" spans="23:56" x14ac:dyDescent="0.2">
      <c r="W41" s="35"/>
      <c r="X41" s="35"/>
      <c r="Y41" s="35"/>
      <c r="Z41" s="35"/>
      <c r="AA41" s="16"/>
      <c r="AB41" s="34"/>
      <c r="AG41" s="35"/>
      <c r="AH41" s="16"/>
      <c r="AI41" s="35"/>
      <c r="BB41" s="114"/>
      <c r="BC41" s="117"/>
      <c r="BD41" s="113" t="s">
        <v>248</v>
      </c>
    </row>
    <row r="42" spans="23:56" x14ac:dyDescent="0.2">
      <c r="W42" s="35"/>
      <c r="X42" s="35"/>
      <c r="Y42" s="35"/>
      <c r="Z42" s="35"/>
      <c r="AA42" s="16"/>
      <c r="AB42" s="34"/>
      <c r="AG42" s="35"/>
      <c r="AH42" s="16"/>
      <c r="AI42" s="35"/>
      <c r="BB42" s="114"/>
      <c r="BC42" s="117"/>
      <c r="BD42" s="113" t="s">
        <v>249</v>
      </c>
    </row>
    <row r="43" spans="23:56" x14ac:dyDescent="0.2">
      <c r="W43" s="35"/>
      <c r="X43" s="35"/>
      <c r="Y43" s="35"/>
      <c r="Z43" s="35"/>
      <c r="AA43" s="16"/>
      <c r="AB43" s="34"/>
      <c r="AG43" s="35"/>
      <c r="AH43" s="16"/>
      <c r="AI43" s="35"/>
      <c r="BB43" s="114"/>
      <c r="BC43" s="117"/>
      <c r="BD43" s="113" t="s">
        <v>250</v>
      </c>
    </row>
    <row r="44" spans="23:56" x14ac:dyDescent="0.2">
      <c r="AG44" s="35"/>
      <c r="AH44" s="16"/>
      <c r="AI44" s="35"/>
      <c r="BB44" s="114"/>
      <c r="BC44" s="117"/>
      <c r="BD44" s="113" t="s">
        <v>251</v>
      </c>
    </row>
    <row r="45" spans="23:56" x14ac:dyDescent="0.2">
      <c r="BB45" s="114"/>
      <c r="BC45" s="117"/>
      <c r="BD45" s="113" t="s">
        <v>252</v>
      </c>
    </row>
    <row r="46" spans="23:56" x14ac:dyDescent="0.2">
      <c r="BB46" s="114"/>
      <c r="BC46" s="117"/>
      <c r="BD46" s="113" t="s">
        <v>253</v>
      </c>
    </row>
    <row r="47" spans="23:56" x14ac:dyDescent="0.2">
      <c r="BB47" s="114"/>
      <c r="BC47" s="117"/>
      <c r="BD47" s="113" t="s">
        <v>254</v>
      </c>
    </row>
    <row r="48" spans="23:56" x14ac:dyDescent="0.2">
      <c r="BB48" s="114"/>
      <c r="BC48" s="117"/>
      <c r="BD48" s="113" t="s">
        <v>255</v>
      </c>
    </row>
    <row r="49" spans="54:56" x14ac:dyDescent="0.2">
      <c r="BB49" s="114"/>
      <c r="BC49" s="117"/>
      <c r="BD49" s="113" t="s">
        <v>256</v>
      </c>
    </row>
    <row r="50" spans="54:56" x14ac:dyDescent="0.2">
      <c r="BB50" s="114"/>
      <c r="BC50" s="117"/>
      <c r="BD50" s="113" t="s">
        <v>257</v>
      </c>
    </row>
    <row r="51" spans="54:56" x14ac:dyDescent="0.2">
      <c r="BB51" s="114"/>
      <c r="BC51" s="117"/>
      <c r="BD51" s="113" t="s">
        <v>258</v>
      </c>
    </row>
    <row r="52" spans="54:56" x14ac:dyDescent="0.2">
      <c r="BB52" s="114"/>
      <c r="BC52" s="117"/>
      <c r="BD52" s="113" t="s">
        <v>259</v>
      </c>
    </row>
    <row r="53" spans="54:56" x14ac:dyDescent="0.2">
      <c r="BB53" s="114"/>
      <c r="BC53" s="117"/>
      <c r="BD53" s="113" t="s">
        <v>268</v>
      </c>
    </row>
    <row r="54" spans="54:56" x14ac:dyDescent="0.2">
      <c r="BB54" s="114"/>
      <c r="BC54" s="117"/>
      <c r="BD54" s="113" t="s">
        <v>269</v>
      </c>
    </row>
    <row r="55" spans="54:56" x14ac:dyDescent="0.2">
      <c r="BB55" s="114"/>
      <c r="BC55" s="117"/>
      <c r="BD55" s="113" t="s">
        <v>270</v>
      </c>
    </row>
    <row r="56" spans="54:56" x14ac:dyDescent="0.2">
      <c r="BB56" s="114"/>
      <c r="BC56" s="117"/>
      <c r="BD56" s="113" t="s">
        <v>271</v>
      </c>
    </row>
    <row r="57" spans="54:56" x14ac:dyDescent="0.2">
      <c r="BB57" s="114"/>
      <c r="BC57" s="117"/>
      <c r="BD57" s="113" t="s">
        <v>272</v>
      </c>
    </row>
    <row r="58" spans="54:56" x14ac:dyDescent="0.2">
      <c r="BB58" s="114"/>
      <c r="BC58" s="117"/>
      <c r="BD58" s="113" t="s">
        <v>273</v>
      </c>
    </row>
    <row r="59" spans="54:56" x14ac:dyDescent="0.2">
      <c r="BB59" s="114"/>
      <c r="BC59" s="117"/>
      <c r="BD59" s="113" t="s">
        <v>274</v>
      </c>
    </row>
    <row r="60" spans="54:56" x14ac:dyDescent="0.2">
      <c r="BB60" s="114"/>
      <c r="BC60" s="117"/>
      <c r="BD60" s="113" t="s">
        <v>275</v>
      </c>
    </row>
    <row r="61" spans="54:56" x14ac:dyDescent="0.2">
      <c r="BB61" s="114"/>
      <c r="BC61" s="117"/>
      <c r="BD61" s="113" t="s">
        <v>276</v>
      </c>
    </row>
    <row r="62" spans="54:56" x14ac:dyDescent="0.2">
      <c r="BB62" s="114"/>
      <c r="BC62" s="117"/>
      <c r="BD62" s="113" t="s">
        <v>277</v>
      </c>
    </row>
    <row r="63" spans="54:56" x14ac:dyDescent="0.2">
      <c r="BB63" s="114"/>
      <c r="BC63" s="117"/>
      <c r="BD63" s="113" t="s">
        <v>278</v>
      </c>
    </row>
    <row r="64" spans="54:56" x14ac:dyDescent="0.2">
      <c r="BB64" s="114"/>
      <c r="BC64" s="117"/>
      <c r="BD64" s="113" t="s">
        <v>279</v>
      </c>
    </row>
    <row r="65" spans="54:56" x14ac:dyDescent="0.2">
      <c r="BB65" s="114"/>
      <c r="BC65" s="117"/>
      <c r="BD65" s="113" t="s">
        <v>280</v>
      </c>
    </row>
    <row r="66" spans="54:56" x14ac:dyDescent="0.2">
      <c r="BB66" s="114"/>
      <c r="BC66" s="117"/>
      <c r="BD66" s="113" t="s">
        <v>281</v>
      </c>
    </row>
    <row r="67" spans="54:56" x14ac:dyDescent="0.2">
      <c r="BB67" s="114"/>
      <c r="BC67" s="117"/>
      <c r="BD67" s="113" t="s">
        <v>282</v>
      </c>
    </row>
    <row r="68" spans="54:56" x14ac:dyDescent="0.2">
      <c r="BB68" s="107"/>
      <c r="BC68" s="107"/>
      <c r="BD68" s="113" t="s">
        <v>440</v>
      </c>
    </row>
    <row r="69" spans="54:56" x14ac:dyDescent="0.2">
      <c r="BB69" s="108"/>
      <c r="BC69" s="108"/>
      <c r="BD69" s="115" t="s">
        <v>441</v>
      </c>
    </row>
  </sheetData>
  <mergeCells count="27">
    <mergeCell ref="M1:N1"/>
    <mergeCell ref="O1:P1"/>
    <mergeCell ref="A1:D1"/>
    <mergeCell ref="E1:G1"/>
    <mergeCell ref="H1:I1"/>
    <mergeCell ref="K1:L1"/>
    <mergeCell ref="AC1:AD1"/>
    <mergeCell ref="AE1:AF1"/>
    <mergeCell ref="Y1:Z1"/>
    <mergeCell ref="AJ1:AK1"/>
    <mergeCell ref="AV1:AW1"/>
    <mergeCell ref="AR1:AS1"/>
    <mergeCell ref="AT1:AU1"/>
    <mergeCell ref="AG1:AI1"/>
    <mergeCell ref="Q1:R1"/>
    <mergeCell ref="S1:T1"/>
    <mergeCell ref="U1:V1"/>
    <mergeCell ref="AA1:AB1"/>
    <mergeCell ref="W1:X1"/>
    <mergeCell ref="BE8:BF8"/>
    <mergeCell ref="AL1:AM1"/>
    <mergeCell ref="AN1:AO1"/>
    <mergeCell ref="AP1:AQ1"/>
    <mergeCell ref="AX1:AY1"/>
    <mergeCell ref="AZ1:BA1"/>
    <mergeCell ref="BE1:BF1"/>
    <mergeCell ref="BB1:B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selection activeCell="B1" sqref="B1"/>
    </sheetView>
  </sheetViews>
  <sheetFormatPr defaultRowHeight="12.75" x14ac:dyDescent="0.2"/>
  <cols>
    <col min="1" max="1" width="33.28515625" style="177" customWidth="1"/>
    <col min="2" max="2" width="45.5703125" style="177" customWidth="1"/>
    <col min="3" max="3" width="14.5703125" style="177" customWidth="1"/>
    <col min="4" max="4" width="14.42578125" style="177" bestFit="1" customWidth="1"/>
    <col min="5" max="6" width="10.7109375" style="177" bestFit="1" customWidth="1"/>
    <col min="7" max="7" width="11.85546875" style="177" bestFit="1" customWidth="1"/>
    <col min="8" max="8" width="11.42578125" style="177" bestFit="1" customWidth="1"/>
    <col min="9" max="10" width="14.28515625" style="177" bestFit="1" customWidth="1"/>
    <col min="11" max="13" width="15.140625" style="177" bestFit="1" customWidth="1"/>
    <col min="14" max="16" width="14.7109375" style="177" bestFit="1" customWidth="1"/>
    <col min="17" max="16384" width="9.140625" style="177"/>
  </cols>
  <sheetData>
    <row r="1" spans="1:16" s="175" customFormat="1" ht="32.25" customHeight="1" x14ac:dyDescent="0.2">
      <c r="A1" s="174" t="s">
        <v>446</v>
      </c>
      <c r="B1" s="176"/>
    </row>
    <row r="2" spans="1:16" s="175" customFormat="1" ht="15.75" x14ac:dyDescent="0.2">
      <c r="A2" s="172" t="str">
        <f>A7</f>
        <v/>
      </c>
      <c r="B2" s="172" t="str">
        <f>B7</f>
        <v/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s="175" customFormat="1" ht="18.75" x14ac:dyDescent="0.2">
      <c r="A3" s="173" t="str">
        <f>A8</f>
        <v/>
      </c>
      <c r="B3" s="173" t="str">
        <f>B8</f>
        <v/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s="175" customFormat="1" ht="15.75" x14ac:dyDescent="0.2">
      <c r="A4" s="172"/>
      <c r="B4" s="172" t="str">
        <f t="shared" ref="B4:B5" si="0">B9</f>
        <v/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75" customFormat="1" ht="18.75" x14ac:dyDescent="0.2">
      <c r="A5" s="172"/>
      <c r="B5" s="173" t="str">
        <f t="shared" si="0"/>
        <v/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8.25" hidden="1" customHeight="1" x14ac:dyDescent="0.2"/>
    <row r="7" spans="1:16" ht="15.75" hidden="1" x14ac:dyDescent="0.2">
      <c r="A7" s="178" t="str">
        <f>IF($A$15&lt;&gt;0,"Type of event","")</f>
        <v/>
      </c>
      <c r="B7" s="178" t="str">
        <f>IF($A$15&lt;&gt;0,I15,"")</f>
        <v/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8.75" hidden="1" x14ac:dyDescent="0.2">
      <c r="A8" s="180" t="str">
        <f>IF($A$15&lt;&gt;0,H15,"")</f>
        <v/>
      </c>
      <c r="B8" s="180" t="str">
        <f>IF($A$15&lt;&gt;0,B12,"")</f>
        <v/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18.75" hidden="1" x14ac:dyDescent="0.2">
      <c r="A9" s="180"/>
      <c r="B9" s="178" t="str">
        <f>IF($A$15&lt;&gt;0,J15,"")</f>
        <v/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spans="1:16" ht="18.75" hidden="1" x14ac:dyDescent="0.2">
      <c r="A10" s="180"/>
      <c r="B10" s="180" t="str">
        <f>IF($A$15&lt;&gt;0,C12,"")</f>
        <v/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</row>
    <row r="11" spans="1:16" ht="18.75" hidden="1" x14ac:dyDescent="0.2">
      <c r="A11" s="180"/>
      <c r="B11" s="180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</row>
    <row r="12" spans="1:16" hidden="1" x14ac:dyDescent="0.2">
      <c r="A12" s="181" t="s">
        <v>462</v>
      </c>
      <c r="B12" s="179" t="str">
        <f>IF(G15=0,B23,D25)</f>
        <v/>
      </c>
      <c r="C12" s="179" t="str">
        <f>IF(G15=0,"",D26)</f>
        <v/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</row>
    <row r="13" spans="1:16" hidden="1" x14ac:dyDescent="0.2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</row>
    <row r="14" spans="1:16" s="182" customFormat="1" hidden="1" x14ac:dyDescent="0.2">
      <c r="A14" s="182" t="s">
        <v>447</v>
      </c>
      <c r="B14" s="182" t="s">
        <v>448</v>
      </c>
      <c r="C14" s="182" t="s">
        <v>449</v>
      </c>
      <c r="D14" s="182" t="s">
        <v>450</v>
      </c>
      <c r="E14" s="182" t="s">
        <v>452</v>
      </c>
      <c r="F14" s="182" t="s">
        <v>451</v>
      </c>
      <c r="G14" s="182" t="s">
        <v>456</v>
      </c>
      <c r="H14" s="182" t="s">
        <v>455</v>
      </c>
      <c r="I14" s="182" t="s">
        <v>453</v>
      </c>
      <c r="J14" s="182" t="s">
        <v>454</v>
      </c>
    </row>
    <row r="15" spans="1:16" hidden="1" x14ac:dyDescent="0.2">
      <c r="A15" s="177">
        <f>LEN(B1)</f>
        <v>0</v>
      </c>
      <c r="B15" s="177">
        <f>IF(A15=4,B1,IF(A15=3,CONCATENATE("0",B1),IF(A15=2,CONCATENATE("00",B1),IF(A15=1,CONCATENATE("000",B1),))))</f>
        <v>0</v>
      </c>
      <c r="C15" s="177" t="str">
        <f>LEFT(B15,2)</f>
        <v>0</v>
      </c>
      <c r="D15" s="177" t="str">
        <f>RIGHT(B15,2)</f>
        <v>0</v>
      </c>
      <c r="E15" s="183" t="str">
        <f>HEX2BIN(C15)</f>
        <v>0</v>
      </c>
      <c r="F15" s="183" t="str">
        <f>HEX2BIN(D15)</f>
        <v>0</v>
      </c>
      <c r="G15" s="177">
        <f>IF(BIN2DEC(E15)&gt;127,1,0)</f>
        <v>0</v>
      </c>
      <c r="H15" s="184" t="str">
        <f>IF(BIN2DEC(E15)&gt;127,"Event","Alarm")</f>
        <v>Alarm</v>
      </c>
      <c r="I15" s="184" t="str">
        <f>IF(G15=1,"Mode","List of Alarms:")</f>
        <v>List of Alarms:</v>
      </c>
      <c r="J15" s="184" t="str">
        <f>IF(G15=1,"Code","")</f>
        <v/>
      </c>
    </row>
    <row r="16" spans="1:16" hidden="1" x14ac:dyDescent="0.2"/>
    <row r="17" spans="1:16" hidden="1" x14ac:dyDescent="0.2"/>
    <row r="18" spans="1:16" hidden="1" x14ac:dyDescent="0.2">
      <c r="B18" s="177">
        <v>63</v>
      </c>
      <c r="C18" s="177">
        <v>31</v>
      </c>
      <c r="D18" s="177">
        <v>15</v>
      </c>
      <c r="E18" s="177">
        <v>7</v>
      </c>
      <c r="F18" s="177">
        <v>3</v>
      </c>
      <c r="G18" s="177">
        <v>1</v>
      </c>
      <c r="H18" s="177">
        <v>0</v>
      </c>
      <c r="I18" s="177">
        <v>127</v>
      </c>
      <c r="J18" s="177">
        <v>63</v>
      </c>
      <c r="K18" s="177">
        <v>31</v>
      </c>
      <c r="L18" s="177">
        <v>15</v>
      </c>
      <c r="M18" s="177">
        <v>7</v>
      </c>
      <c r="N18" s="177">
        <v>3</v>
      </c>
      <c r="O18" s="177">
        <v>1</v>
      </c>
      <c r="P18" s="177">
        <v>0</v>
      </c>
    </row>
    <row r="19" spans="1:16" s="178" customFormat="1" ht="15.75" hidden="1" x14ac:dyDescent="0.2">
      <c r="B19" s="178" t="s">
        <v>210</v>
      </c>
      <c r="C19" s="178" t="s">
        <v>209</v>
      </c>
      <c r="D19" s="178" t="s">
        <v>208</v>
      </c>
      <c r="E19" s="178" t="s">
        <v>207</v>
      </c>
      <c r="F19" s="178" t="s">
        <v>206</v>
      </c>
      <c r="G19" s="178" t="s">
        <v>205</v>
      </c>
      <c r="H19" s="178" t="s">
        <v>204</v>
      </c>
      <c r="I19" s="178" t="s">
        <v>203</v>
      </c>
      <c r="J19" s="178" t="s">
        <v>202</v>
      </c>
      <c r="K19" s="178" t="s">
        <v>201</v>
      </c>
      <c r="L19" s="178" t="s">
        <v>244</v>
      </c>
      <c r="M19" s="178" t="s">
        <v>200</v>
      </c>
      <c r="N19" s="178" t="s">
        <v>199</v>
      </c>
      <c r="O19" s="178" t="s">
        <v>198</v>
      </c>
      <c r="P19" s="178" t="s">
        <v>197</v>
      </c>
    </row>
    <row r="20" spans="1:16" s="185" customFormat="1" ht="15" hidden="1" x14ac:dyDescent="0.2">
      <c r="B20" s="185">
        <f>_xlfn.BITAND(BIN2DEC($E$15),64)</f>
        <v>0</v>
      </c>
      <c r="C20" s="185">
        <f>_xlfn.BITAND(BIN2DEC($E$15),32)</f>
        <v>0</v>
      </c>
      <c r="D20" s="185">
        <f>_xlfn.BITAND(BIN2DEC($E$15),16)</f>
        <v>0</v>
      </c>
      <c r="E20" s="185">
        <f>_xlfn.BITAND(BIN2DEC($E$15),8)</f>
        <v>0</v>
      </c>
      <c r="F20" s="185">
        <f>_xlfn.BITAND(BIN2DEC($E$15),4)</f>
        <v>0</v>
      </c>
      <c r="G20" s="185">
        <f>_xlfn.BITAND(BIN2DEC($E$15),2)</f>
        <v>0</v>
      </c>
      <c r="H20" s="185">
        <f>_xlfn.BITAND(BIN2DEC($E$15),1)</f>
        <v>0</v>
      </c>
      <c r="I20" s="185">
        <f>_xlfn.BITAND(BIN2DEC($F$15),128)</f>
        <v>0</v>
      </c>
      <c r="J20" s="185">
        <f>_xlfn.BITAND(BIN2DEC($F$15),64)</f>
        <v>0</v>
      </c>
      <c r="K20" s="185">
        <f>_xlfn.BITAND(BIN2DEC($F$15),32)</f>
        <v>0</v>
      </c>
      <c r="L20" s="185">
        <f>_xlfn.BITAND(BIN2DEC($F$15),16)</f>
        <v>0</v>
      </c>
      <c r="M20" s="185">
        <f>_xlfn.BITAND(BIN2DEC($F$15),8)</f>
        <v>0</v>
      </c>
      <c r="N20" s="185">
        <f>_xlfn.BITAND(BIN2DEC($F$15),4)</f>
        <v>0</v>
      </c>
      <c r="O20" s="185">
        <f>_xlfn.BITAND(BIN2DEC($F$15),2)</f>
        <v>0</v>
      </c>
      <c r="P20" s="185">
        <f>_xlfn.BITAND(BIN2DEC($F$15),1)</f>
        <v>0</v>
      </c>
    </row>
    <row r="21" spans="1:16" hidden="1" x14ac:dyDescent="0.2">
      <c r="A21" s="179" t="s">
        <v>444</v>
      </c>
      <c r="B21" s="179" t="s">
        <v>227</v>
      </c>
      <c r="C21" s="179" t="s">
        <v>227</v>
      </c>
      <c r="D21" s="179" t="s">
        <v>226</v>
      </c>
      <c r="E21" s="179" t="s">
        <v>225</v>
      </c>
      <c r="F21" s="179" t="s">
        <v>224</v>
      </c>
      <c r="G21" s="179" t="s">
        <v>223</v>
      </c>
      <c r="H21" s="179" t="s">
        <v>222</v>
      </c>
      <c r="I21" s="179" t="s">
        <v>221</v>
      </c>
      <c r="J21" s="179" t="s">
        <v>220</v>
      </c>
      <c r="K21" s="179" t="s">
        <v>219</v>
      </c>
      <c r="L21" s="179" t="s">
        <v>218</v>
      </c>
      <c r="M21" s="179" t="s">
        <v>217</v>
      </c>
      <c r="N21" s="179" t="s">
        <v>216</v>
      </c>
      <c r="O21" s="179" t="s">
        <v>215</v>
      </c>
      <c r="P21" s="179" t="s">
        <v>214</v>
      </c>
    </row>
    <row r="22" spans="1:16" hidden="1" x14ac:dyDescent="0.2">
      <c r="A22" s="186" t="s">
        <v>458</v>
      </c>
      <c r="B22" s="179"/>
      <c r="C22" s="179"/>
      <c r="D22" s="179" t="str">
        <f>IF($G$15=0,IF(D20&gt;0,"Generator Alarm; ",""),"")</f>
        <v/>
      </c>
      <c r="E22" s="179" t="str">
        <f>IF($G$15=0,IF(E20&gt;0,"CB2 tripped; ",""),"")</f>
        <v/>
      </c>
      <c r="F22" s="179" t="str">
        <f>IF($G$15=0,IF(F20&gt;0,"CB1 tripped; ",""),"")</f>
        <v/>
      </c>
      <c r="G22" s="179" t="str">
        <f>IF($G$15=0,IF(G20&gt;0,"External fault; ",""),"")</f>
        <v/>
      </c>
      <c r="H22" s="179" t="str">
        <f>IF($G$15=0,IF(H20&gt;0,"Logic locked; ",""),"")</f>
        <v/>
      </c>
      <c r="I22" s="179" t="str">
        <f>IF($G$15=0,IF(I20&gt;0,"CB2 extracted; ",""),"")</f>
        <v/>
      </c>
      <c r="J22" s="179" t="str">
        <f>IF($G$15=0,IF(J20&gt;0,"CB1 extracted; ",""),"")</f>
        <v/>
      </c>
      <c r="K22" s="179" t="str">
        <f>IF($G$15=0,IF(K20&gt;0,"CB3 close failure; ",""),"")</f>
        <v/>
      </c>
      <c r="L22" s="179" t="str">
        <f>IF($G$15=0,IF(L20&gt;0,"CB2 close failure; ",""),"")</f>
        <v/>
      </c>
      <c r="M22" s="179" t="str">
        <f>IF($G$15=0,IF(M20&gt;0,"CB1 close failure; ",""),"")</f>
        <v/>
      </c>
      <c r="N22" s="179" t="str">
        <f>IF($G$15=0,IF(N20&gt;0,"CB3 open failure; ",""),"")</f>
        <v/>
      </c>
      <c r="O22" s="179" t="str">
        <f>IF($G$15=0,IF(O20&gt;0,"CB2 open failure; ",""),"")</f>
        <v/>
      </c>
      <c r="P22" s="179" t="str">
        <f>IF($G$15=0,IF(P20&gt;0,"CB1 open failure;",""),"")</f>
        <v/>
      </c>
    </row>
    <row r="23" spans="1:16" hidden="1" x14ac:dyDescent="0.2">
      <c r="A23" s="186" t="s">
        <v>457</v>
      </c>
      <c r="B23" s="179" t="str">
        <f>CONCATENATE(B22,C22,D22,E22,F22,G22,H22,I22,J22,K22,L22,M22,N22,O22,P22)</f>
        <v/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</row>
    <row r="24" spans="1:16" hidden="1" x14ac:dyDescent="0.2">
      <c r="A24" s="186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</row>
    <row r="25" spans="1:16" hidden="1" x14ac:dyDescent="0.2">
      <c r="A25" s="187" t="s">
        <v>445</v>
      </c>
      <c r="B25" s="179" t="s">
        <v>459</v>
      </c>
      <c r="C25" s="179">
        <f>SUM(L20:P20)</f>
        <v>0</v>
      </c>
      <c r="D25" s="179" t="str">
        <f>VLOOKUP(C25,A28:B34,2,TRUE)</f>
        <v>Mode not significant / not recorded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</row>
    <row r="26" spans="1:16" hidden="1" x14ac:dyDescent="0.2">
      <c r="A26" s="186"/>
      <c r="B26" s="179" t="s">
        <v>460</v>
      </c>
      <c r="C26" s="179">
        <f>SUM(B20:H20)</f>
        <v>0</v>
      </c>
      <c r="D26" s="179" t="str">
        <f>VLOOKUP(C26,C28:D73,2,TRUE)</f>
        <v>LN1 no voltage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</row>
    <row r="27" spans="1:16" hidden="1" x14ac:dyDescent="0.2"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</row>
    <row r="28" spans="1:16" hidden="1" x14ac:dyDescent="0.2">
      <c r="A28" s="188">
        <v>0</v>
      </c>
      <c r="B28" s="189" t="s">
        <v>515</v>
      </c>
      <c r="C28" s="188">
        <v>0</v>
      </c>
      <c r="D28" s="189" t="s">
        <v>469</v>
      </c>
      <c r="I28" s="179"/>
    </row>
    <row r="29" spans="1:16" hidden="1" x14ac:dyDescent="0.2">
      <c r="A29" s="188">
        <v>1</v>
      </c>
      <c r="B29" s="189" t="s">
        <v>463</v>
      </c>
      <c r="C29" s="188">
        <v>1</v>
      </c>
      <c r="D29" s="189" t="s">
        <v>470</v>
      </c>
    </row>
    <row r="30" spans="1:16" hidden="1" x14ac:dyDescent="0.2">
      <c r="A30" s="188">
        <v>2</v>
      </c>
      <c r="B30" s="189" t="s">
        <v>464</v>
      </c>
      <c r="C30" s="188">
        <v>2</v>
      </c>
      <c r="D30" s="189" t="s">
        <v>471</v>
      </c>
    </row>
    <row r="31" spans="1:16" hidden="1" x14ac:dyDescent="0.2">
      <c r="A31" s="188">
        <v>3</v>
      </c>
      <c r="B31" s="189" t="s">
        <v>465</v>
      </c>
      <c r="C31" s="188">
        <v>3</v>
      </c>
      <c r="D31" s="190" t="s">
        <v>461</v>
      </c>
    </row>
    <row r="32" spans="1:16" hidden="1" x14ac:dyDescent="0.2">
      <c r="A32" s="188">
        <v>4</v>
      </c>
      <c r="B32" s="189" t="s">
        <v>466</v>
      </c>
      <c r="C32" s="188">
        <v>4</v>
      </c>
      <c r="D32" s="189" t="s">
        <v>472</v>
      </c>
    </row>
    <row r="33" spans="1:4" hidden="1" x14ac:dyDescent="0.2">
      <c r="A33" s="188">
        <v>5</v>
      </c>
      <c r="B33" s="189" t="s">
        <v>467</v>
      </c>
      <c r="C33" s="188">
        <v>5</v>
      </c>
      <c r="D33" s="189" t="s">
        <v>473</v>
      </c>
    </row>
    <row r="34" spans="1:4" hidden="1" x14ac:dyDescent="0.2">
      <c r="A34" s="188">
        <v>6</v>
      </c>
      <c r="B34" s="189" t="s">
        <v>468</v>
      </c>
      <c r="C34" s="188">
        <v>6</v>
      </c>
      <c r="D34" s="189" t="s">
        <v>474</v>
      </c>
    </row>
    <row r="35" spans="1:4" hidden="1" x14ac:dyDescent="0.2">
      <c r="C35" s="188">
        <v>7</v>
      </c>
      <c r="D35" s="189" t="s">
        <v>475</v>
      </c>
    </row>
    <row r="36" spans="1:4" hidden="1" x14ac:dyDescent="0.2">
      <c r="C36" s="188">
        <v>8</v>
      </c>
      <c r="D36" s="189" t="s">
        <v>476</v>
      </c>
    </row>
    <row r="37" spans="1:4" hidden="1" x14ac:dyDescent="0.2">
      <c r="C37" s="188">
        <v>9</v>
      </c>
      <c r="D37" s="189" t="s">
        <v>477</v>
      </c>
    </row>
    <row r="38" spans="1:4" hidden="1" x14ac:dyDescent="0.2">
      <c r="C38" s="188">
        <v>10</v>
      </c>
      <c r="D38" s="189" t="s">
        <v>478</v>
      </c>
    </row>
    <row r="39" spans="1:4" hidden="1" x14ac:dyDescent="0.2">
      <c r="C39" s="188">
        <v>11</v>
      </c>
      <c r="D39" s="189" t="s">
        <v>479</v>
      </c>
    </row>
    <row r="40" spans="1:4" hidden="1" x14ac:dyDescent="0.2">
      <c r="C40" s="188">
        <v>12</v>
      </c>
      <c r="D40" s="189" t="s">
        <v>480</v>
      </c>
    </row>
    <row r="41" spans="1:4" hidden="1" x14ac:dyDescent="0.2">
      <c r="C41" s="188">
        <v>13</v>
      </c>
      <c r="D41" s="189" t="s">
        <v>481</v>
      </c>
    </row>
    <row r="42" spans="1:4" hidden="1" x14ac:dyDescent="0.2">
      <c r="C42" s="188">
        <v>14</v>
      </c>
      <c r="D42" s="189" t="s">
        <v>482</v>
      </c>
    </row>
    <row r="43" spans="1:4" hidden="1" x14ac:dyDescent="0.2">
      <c r="C43" s="188">
        <v>15</v>
      </c>
      <c r="D43" s="189" t="s">
        <v>483</v>
      </c>
    </row>
    <row r="44" spans="1:4" hidden="1" x14ac:dyDescent="0.2">
      <c r="C44" s="188">
        <v>16</v>
      </c>
      <c r="D44" s="189" t="s">
        <v>484</v>
      </c>
    </row>
    <row r="45" spans="1:4" hidden="1" x14ac:dyDescent="0.2">
      <c r="C45" s="188">
        <v>17</v>
      </c>
      <c r="D45" s="189" t="s">
        <v>485</v>
      </c>
    </row>
    <row r="46" spans="1:4" hidden="1" x14ac:dyDescent="0.2">
      <c r="C46" s="188">
        <v>18</v>
      </c>
      <c r="D46" s="189" t="s">
        <v>486</v>
      </c>
    </row>
    <row r="47" spans="1:4" hidden="1" x14ac:dyDescent="0.2">
      <c r="C47" s="188">
        <v>19</v>
      </c>
      <c r="D47" s="189" t="s">
        <v>487</v>
      </c>
    </row>
    <row r="48" spans="1:4" hidden="1" x14ac:dyDescent="0.2">
      <c r="C48" s="188">
        <v>20</v>
      </c>
      <c r="D48" s="189" t="s">
        <v>488</v>
      </c>
    </row>
    <row r="49" spans="3:4" hidden="1" x14ac:dyDescent="0.2">
      <c r="C49" s="188">
        <v>21</v>
      </c>
      <c r="D49" s="189" t="s">
        <v>489</v>
      </c>
    </row>
    <row r="50" spans="3:4" hidden="1" x14ac:dyDescent="0.2">
      <c r="C50" s="188">
        <v>22</v>
      </c>
      <c r="D50" s="189" t="s">
        <v>490</v>
      </c>
    </row>
    <row r="51" spans="3:4" hidden="1" x14ac:dyDescent="0.2">
      <c r="C51" s="188">
        <v>23</v>
      </c>
      <c r="D51" s="189" t="s">
        <v>491</v>
      </c>
    </row>
    <row r="52" spans="3:4" hidden="1" x14ac:dyDescent="0.2">
      <c r="C52" s="188">
        <v>24</v>
      </c>
      <c r="D52" s="189" t="s">
        <v>492</v>
      </c>
    </row>
    <row r="53" spans="3:4" hidden="1" x14ac:dyDescent="0.2">
      <c r="C53" s="188">
        <v>25</v>
      </c>
      <c r="D53" s="189" t="s">
        <v>493</v>
      </c>
    </row>
    <row r="54" spans="3:4" hidden="1" x14ac:dyDescent="0.2">
      <c r="C54" s="188">
        <v>26</v>
      </c>
      <c r="D54" s="189" t="s">
        <v>494</v>
      </c>
    </row>
    <row r="55" spans="3:4" hidden="1" x14ac:dyDescent="0.2">
      <c r="C55" s="188">
        <v>27</v>
      </c>
      <c r="D55" s="189" t="s">
        <v>495</v>
      </c>
    </row>
    <row r="56" spans="3:4" hidden="1" x14ac:dyDescent="0.2">
      <c r="C56" s="188">
        <v>28</v>
      </c>
      <c r="D56" s="189" t="s">
        <v>496</v>
      </c>
    </row>
    <row r="57" spans="3:4" hidden="1" x14ac:dyDescent="0.2">
      <c r="C57" s="188">
        <v>29</v>
      </c>
      <c r="D57" s="189" t="s">
        <v>497</v>
      </c>
    </row>
    <row r="58" spans="3:4" hidden="1" x14ac:dyDescent="0.2">
      <c r="C58" s="188">
        <v>30</v>
      </c>
      <c r="D58" s="189" t="s">
        <v>498</v>
      </c>
    </row>
    <row r="59" spans="3:4" hidden="1" x14ac:dyDescent="0.2">
      <c r="C59" s="188">
        <v>31</v>
      </c>
      <c r="D59" s="189" t="s">
        <v>499</v>
      </c>
    </row>
    <row r="60" spans="3:4" hidden="1" x14ac:dyDescent="0.2">
      <c r="C60" s="188">
        <v>32</v>
      </c>
      <c r="D60" s="189" t="s">
        <v>500</v>
      </c>
    </row>
    <row r="61" spans="3:4" hidden="1" x14ac:dyDescent="0.2">
      <c r="C61" s="188">
        <v>33</v>
      </c>
      <c r="D61" s="189" t="s">
        <v>501</v>
      </c>
    </row>
    <row r="62" spans="3:4" hidden="1" x14ac:dyDescent="0.2">
      <c r="C62" s="188">
        <v>34</v>
      </c>
      <c r="D62" s="189" t="s">
        <v>502</v>
      </c>
    </row>
    <row r="63" spans="3:4" hidden="1" x14ac:dyDescent="0.2">
      <c r="C63" s="188">
        <v>35</v>
      </c>
      <c r="D63" s="189" t="s">
        <v>503</v>
      </c>
    </row>
    <row r="64" spans="3:4" hidden="1" x14ac:dyDescent="0.2">
      <c r="C64" s="188">
        <v>36</v>
      </c>
      <c r="D64" s="189" t="s">
        <v>504</v>
      </c>
    </row>
    <row r="65" spans="3:4" hidden="1" x14ac:dyDescent="0.2">
      <c r="C65" s="188">
        <v>37</v>
      </c>
      <c r="D65" s="189" t="s">
        <v>505</v>
      </c>
    </row>
    <row r="66" spans="3:4" hidden="1" x14ac:dyDescent="0.2">
      <c r="C66" s="188">
        <v>38</v>
      </c>
      <c r="D66" s="189" t="s">
        <v>506</v>
      </c>
    </row>
    <row r="67" spans="3:4" hidden="1" x14ac:dyDescent="0.2">
      <c r="C67" s="188">
        <v>39</v>
      </c>
      <c r="D67" s="189" t="s">
        <v>507</v>
      </c>
    </row>
    <row r="68" spans="3:4" hidden="1" x14ac:dyDescent="0.2">
      <c r="C68" s="188">
        <v>40</v>
      </c>
      <c r="D68" s="189" t="s">
        <v>508</v>
      </c>
    </row>
    <row r="69" spans="3:4" hidden="1" x14ac:dyDescent="0.2">
      <c r="C69" s="188">
        <v>41</v>
      </c>
      <c r="D69" s="189" t="s">
        <v>509</v>
      </c>
    </row>
    <row r="70" spans="3:4" hidden="1" x14ac:dyDescent="0.2">
      <c r="C70" s="188">
        <v>42</v>
      </c>
      <c r="D70" s="189" t="s">
        <v>510</v>
      </c>
    </row>
    <row r="71" spans="3:4" hidden="1" x14ac:dyDescent="0.2">
      <c r="C71" s="188">
        <v>43</v>
      </c>
      <c r="D71" s="189" t="s">
        <v>511</v>
      </c>
    </row>
    <row r="72" spans="3:4" hidden="1" x14ac:dyDescent="0.2">
      <c r="C72" s="188">
        <v>44</v>
      </c>
      <c r="D72" s="189" t="s">
        <v>512</v>
      </c>
    </row>
    <row r="73" spans="3:4" hidden="1" x14ac:dyDescent="0.2">
      <c r="C73" s="188">
        <v>45</v>
      </c>
      <c r="D73" s="189" t="s">
        <v>513</v>
      </c>
    </row>
  </sheetData>
  <sheetProtection password="C9AF" sheet="1" objects="1" scenarios="1" selectLockedCells="1"/>
  <conditionalFormatting sqref="B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Legend</vt:lpstr>
      <vt:lpstr>Revision History</vt:lpstr>
      <vt:lpstr>Map</vt:lpstr>
      <vt:lpstr>Tables</vt:lpstr>
      <vt:lpstr>Events traslation</vt:lpstr>
    </vt:vector>
  </TitlesOfParts>
  <Company>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Raciti</dc:creator>
  <cp:lastModifiedBy>Dario Bertoletti</cp:lastModifiedBy>
  <cp:lastPrinted>2009-06-26T13:52:27Z</cp:lastPrinted>
  <dcterms:created xsi:type="dcterms:W3CDTF">2008-03-04T11:29:42Z</dcterms:created>
  <dcterms:modified xsi:type="dcterms:W3CDTF">2017-05-04T12:17:52Z</dcterms:modified>
</cp:coreProperties>
</file>